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Dokumenty\DATRON\Rozpočet\"/>
    </mc:Choice>
  </mc:AlternateContent>
  <xr:revisionPtr revIDLastSave="0" documentId="8_{860D3DC8-B140-4DC3-85AB-E9ADECDD51F6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Příjmy" sheetId="1" r:id="rId1"/>
    <sheet name="Výdaj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2" i="2" l="1"/>
  <c r="B40" i="2"/>
  <c r="B112" i="2"/>
  <c r="B103" i="2"/>
  <c r="B102" i="2"/>
  <c r="B76" i="2"/>
  <c r="B75" i="2"/>
  <c r="B71" i="2"/>
  <c r="B37" i="2"/>
  <c r="B36" i="2"/>
  <c r="B24" i="2"/>
  <c r="D10" i="2"/>
  <c r="B8" i="2"/>
  <c r="C7" i="2"/>
  <c r="B7" i="2"/>
  <c r="D4" i="2"/>
  <c r="D31" i="1"/>
  <c r="D35" i="1"/>
  <c r="C44" i="2" l="1"/>
  <c r="C112" i="2"/>
  <c r="C103" i="2"/>
  <c r="D121" i="2"/>
  <c r="D122" i="2"/>
  <c r="D18" i="1" l="1"/>
  <c r="B44" i="2" l="1"/>
  <c r="D118" i="2"/>
  <c r="B117" i="2"/>
  <c r="B124" i="2" s="1"/>
  <c r="D96" i="2"/>
  <c r="C85" i="2"/>
  <c r="B85" i="2"/>
  <c r="C75" i="2"/>
  <c r="D74" i="2"/>
  <c r="C71" i="2"/>
  <c r="D69" i="2"/>
  <c r="D61" i="2"/>
  <c r="C59" i="2"/>
  <c r="D58" i="2"/>
  <c r="B59" i="2"/>
  <c r="B46" i="2"/>
  <c r="C40" i="2"/>
  <c r="D38" i="2"/>
  <c r="D37" i="2"/>
  <c r="C36" i="2"/>
  <c r="C27" i="2"/>
  <c r="B27" i="2"/>
  <c r="D20" i="2"/>
  <c r="D16" i="2"/>
  <c r="D15" i="2"/>
  <c r="D11" i="2"/>
  <c r="D22" i="1"/>
  <c r="D33" i="1"/>
  <c r="C23" i="1"/>
  <c r="B23" i="1"/>
  <c r="B43" i="1" s="1"/>
  <c r="D8" i="1"/>
  <c r="D4" i="1"/>
  <c r="D5" i="1"/>
  <c r="D6" i="1"/>
  <c r="D7" i="1"/>
  <c r="D9" i="1"/>
  <c r="D10" i="1"/>
  <c r="D11" i="1"/>
  <c r="D12" i="1"/>
  <c r="D13" i="1"/>
  <c r="D14" i="1"/>
  <c r="D15" i="1"/>
  <c r="D16" i="1"/>
  <c r="D17" i="1"/>
  <c r="D19" i="1"/>
  <c r="D20" i="1"/>
  <c r="D21" i="1"/>
  <c r="D24" i="1"/>
  <c r="D25" i="1"/>
  <c r="D26" i="1"/>
  <c r="D27" i="1"/>
  <c r="D28" i="1"/>
  <c r="D29" i="1"/>
  <c r="D30" i="1"/>
  <c r="D32" i="1"/>
  <c r="D34" i="1"/>
  <c r="D36" i="1"/>
  <c r="D37" i="1"/>
  <c r="D38" i="1"/>
  <c r="D39" i="1"/>
  <c r="D41" i="1"/>
  <c r="D42" i="1"/>
  <c r="B62" i="1"/>
  <c r="D23" i="1" l="1"/>
  <c r="C43" i="1"/>
  <c r="D43" i="1" l="1"/>
  <c r="C30" i="2" l="1"/>
  <c r="B30" i="2"/>
  <c r="D97" i="2" l="1"/>
  <c r="D46" i="2" l="1"/>
  <c r="D92" i="2" l="1"/>
  <c r="D6" i="2" l="1"/>
  <c r="D8" i="2"/>
  <c r="D9" i="2"/>
  <c r="D12" i="2"/>
  <c r="D14" i="2"/>
  <c r="D17" i="2"/>
  <c r="D18" i="2"/>
  <c r="D19" i="2"/>
  <c r="D21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D39" i="2"/>
  <c r="D40" i="2"/>
  <c r="D41" i="2"/>
  <c r="D42" i="2"/>
  <c r="D44" i="2"/>
  <c r="D45" i="2"/>
  <c r="D47" i="2"/>
  <c r="D48" i="2"/>
  <c r="D49" i="2"/>
  <c r="D50" i="2"/>
  <c r="D51" i="2"/>
  <c r="D53" i="2"/>
  <c r="D54" i="2"/>
  <c r="D55" i="2"/>
  <c r="D56" i="2"/>
  <c r="D57" i="2"/>
  <c r="D60" i="2"/>
  <c r="D62" i="2"/>
  <c r="D63" i="2"/>
  <c r="D64" i="2"/>
  <c r="D65" i="2"/>
  <c r="D66" i="2"/>
  <c r="D68" i="2"/>
  <c r="D70" i="2"/>
  <c r="D71" i="2"/>
  <c r="D72" i="2"/>
  <c r="D75" i="2"/>
  <c r="D76" i="2"/>
  <c r="D77" i="2"/>
  <c r="D78" i="2"/>
  <c r="D79" i="2"/>
  <c r="D80" i="2"/>
  <c r="D81" i="2"/>
  <c r="D83" i="2"/>
  <c r="D84" i="2"/>
  <c r="D85" i="2"/>
  <c r="D86" i="2"/>
  <c r="D87" i="2"/>
  <c r="D88" i="2"/>
  <c r="D89" i="2"/>
  <c r="D90" i="2"/>
  <c r="D91" i="2"/>
  <c r="D93" i="2"/>
  <c r="D94" i="2"/>
  <c r="D95" i="2"/>
  <c r="D98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9" i="2"/>
  <c r="D120" i="2"/>
  <c r="D123" i="2"/>
  <c r="D125" i="2"/>
  <c r="D128" i="2"/>
  <c r="C124" i="2"/>
  <c r="C99" i="2"/>
  <c r="C82" i="2"/>
  <c r="C73" i="2"/>
  <c r="C67" i="2"/>
  <c r="C52" i="2"/>
  <c r="C43" i="2"/>
  <c r="C22" i="2"/>
  <c r="C13" i="2"/>
  <c r="B13" i="2"/>
  <c r="B22" i="2"/>
  <c r="B43" i="2"/>
  <c r="B52" i="2"/>
  <c r="B67" i="2"/>
  <c r="B73" i="2"/>
  <c r="B82" i="2"/>
  <c r="B99" i="2"/>
  <c r="D5" i="2"/>
  <c r="B129" i="2" l="1"/>
  <c r="C129" i="2"/>
  <c r="D73" i="2"/>
  <c r="D82" i="2"/>
  <c r="D22" i="2"/>
  <c r="D59" i="2"/>
  <c r="D30" i="2"/>
  <c r="D43" i="2"/>
  <c r="D7" i="2"/>
  <c r="D13" i="2"/>
  <c r="D52" i="2"/>
  <c r="D67" i="2"/>
  <c r="D124" i="2"/>
  <c r="D99" i="2"/>
  <c r="D129" i="2" l="1"/>
</calcChain>
</file>

<file path=xl/sharedStrings.xml><?xml version="1.0" encoding="utf-8"?>
<sst xmlns="http://schemas.openxmlformats.org/spreadsheetml/2006/main" count="192" uniqueCount="145">
  <si>
    <t>Příjmy</t>
  </si>
  <si>
    <t>Plnění</t>
  </si>
  <si>
    <t>Rozpočet</t>
  </si>
  <si>
    <t>%</t>
  </si>
  <si>
    <t>Daň z příjmů fyzických osob - závislá činnost</t>
  </si>
  <si>
    <t>Daň z příjmů fyzických osob - podnikat.</t>
  </si>
  <si>
    <t>Daň z příjmů fyzických osob - srážková</t>
  </si>
  <si>
    <t>Daň z příjmů právnických osob</t>
  </si>
  <si>
    <t>Daň z přidané hodnoty</t>
  </si>
  <si>
    <t>Odvody za odnětí zemědělšké půdy</t>
  </si>
  <si>
    <t>Poplatek za likvidaci komunálního odpadu</t>
  </si>
  <si>
    <t>Poplatek ze psů</t>
  </si>
  <si>
    <t>Správní poplatky</t>
  </si>
  <si>
    <t>Daň z hazardních her</t>
  </si>
  <si>
    <t>Daň z nemovitých věcí</t>
  </si>
  <si>
    <t>Dotace - volby</t>
  </si>
  <si>
    <t>Dotace ze SR na provoz</t>
  </si>
  <si>
    <t>Investiční dotace od obcí (ČOV-Židněves)</t>
  </si>
  <si>
    <t>Neinvestiční dotace od obcí (ČOV-Židněves, JSDH-Řepov a Dl.Lhota)</t>
  </si>
  <si>
    <t>Příjmy z MŠ, ŠD a ZŠ (přefakturace EE, stočné, vodné)</t>
  </si>
  <si>
    <t>Poplatky knihovna</t>
  </si>
  <si>
    <t>Tržba - Březenský zpravodaj, publikace</t>
  </si>
  <si>
    <t>Příjmy za stočné</t>
  </si>
  <si>
    <t>Pronájmy sokolovny + služby</t>
  </si>
  <si>
    <t>Pronájmy ZS + služby</t>
  </si>
  <si>
    <t>Pronájmy byty + služby</t>
  </si>
  <si>
    <t>Pronájmy hrobových míst</t>
  </si>
  <si>
    <t>Pronájmy prodejny + služby</t>
  </si>
  <si>
    <t>Tržby z prodeje známek a pytlů na odpad</t>
  </si>
  <si>
    <t>Příjmy z VZ</t>
  </si>
  <si>
    <t>Ostatní služby správa</t>
  </si>
  <si>
    <t>Příjmy z pronájmu pozemků</t>
  </si>
  <si>
    <t>Pronájem tescodomu</t>
  </si>
  <si>
    <t>Příjmy z úroků</t>
  </si>
  <si>
    <t>Vratky z min. let - ZŠ</t>
  </si>
  <si>
    <t>Píjmy z podílů na zisku a dividend</t>
  </si>
  <si>
    <t>CELKEM PŘÍJMY</t>
  </si>
  <si>
    <t>pokladna</t>
  </si>
  <si>
    <t>spořící účet KB</t>
  </si>
  <si>
    <t>ČNB</t>
  </si>
  <si>
    <t>FIO banka</t>
  </si>
  <si>
    <t xml:space="preserve">běžný účet KB </t>
  </si>
  <si>
    <t>Moneta</t>
  </si>
  <si>
    <t>CELKEM</t>
  </si>
  <si>
    <t>Výdaje</t>
  </si>
  <si>
    <t>Zimní údržba silnic</t>
  </si>
  <si>
    <t>Oprava silnic</t>
  </si>
  <si>
    <t>Celkem komunikace</t>
  </si>
  <si>
    <t>Zimní údržba chodníků (mzdy+PH)</t>
  </si>
  <si>
    <t>Ostatní služby</t>
  </si>
  <si>
    <t>Revitalizace náměstí</t>
  </si>
  <si>
    <t>Celkem chodníky</t>
  </si>
  <si>
    <t>Vodné a stočné</t>
  </si>
  <si>
    <t>EE v MŠ</t>
  </si>
  <si>
    <t>EE v ŠD</t>
  </si>
  <si>
    <t>Pojištění majetku ZŠ a MŠ</t>
  </si>
  <si>
    <t>Opravy a udržování</t>
  </si>
  <si>
    <t>Dotace pro ZŠ</t>
  </si>
  <si>
    <t>Celkem MŠ, ZŠ a ŠD</t>
  </si>
  <si>
    <t>Knihovna</t>
  </si>
  <si>
    <t>Kulturní památky</t>
  </si>
  <si>
    <t>Rozhlas a televize</t>
  </si>
  <si>
    <t>Zájmová činnost v kultuře (vítání občánků, Březenský zpravodaj)</t>
  </si>
  <si>
    <t>Pojištění majetku</t>
  </si>
  <si>
    <t>Ostatní služby + internet</t>
  </si>
  <si>
    <t>Víceúčelová sportovní hala</t>
  </si>
  <si>
    <t>Sokolovna celkem</t>
  </si>
  <si>
    <t>Mzdové náklady</t>
  </si>
  <si>
    <t>Dotace pro TJ Sokol</t>
  </si>
  <si>
    <t>Volný čas dětí, vč. Dětského hřiště</t>
  </si>
  <si>
    <t>Opravy a udržování + ostatní služby</t>
  </si>
  <si>
    <t>Telefony</t>
  </si>
  <si>
    <t>Zdravotní středisko celkem</t>
  </si>
  <si>
    <t>Elektrická energie</t>
  </si>
  <si>
    <t>VO celkem</t>
  </si>
  <si>
    <t>Pohřebnictví</t>
  </si>
  <si>
    <t>Intenzifikace ČOV</t>
  </si>
  <si>
    <t>ČOV celkem</t>
  </si>
  <si>
    <t>Prodejna celkem</t>
  </si>
  <si>
    <t>Celkem TKO</t>
  </si>
  <si>
    <t>Celkem projekty</t>
  </si>
  <si>
    <t>mzdové náklady - úklid odpadu</t>
  </si>
  <si>
    <t>Drobný hmotný majetek + nákup materiálu</t>
  </si>
  <si>
    <t>CELKEM VÝDAJE</t>
  </si>
  <si>
    <t>Svoz tuhého komunálního odpadu - známky</t>
  </si>
  <si>
    <t>Pohonné hmoty</t>
  </si>
  <si>
    <t>Stroje</t>
  </si>
  <si>
    <t>Celkem VZ</t>
  </si>
  <si>
    <t>Ochrana obyvatelstva</t>
  </si>
  <si>
    <t>PH</t>
  </si>
  <si>
    <t>PH SCANIA</t>
  </si>
  <si>
    <t>Dotace pro SDH</t>
  </si>
  <si>
    <t>Ostatní služby SCANIA</t>
  </si>
  <si>
    <t>Celkem PO</t>
  </si>
  <si>
    <t>Zastupitelstvo</t>
  </si>
  <si>
    <t>Volby</t>
  </si>
  <si>
    <t>Drobný hmotný majetek + nákup materiálu + knihy, tisk</t>
  </si>
  <si>
    <t>Pojištění</t>
  </si>
  <si>
    <t>Právní služby</t>
  </si>
  <si>
    <t>Školení a vzdělávání</t>
  </si>
  <si>
    <t>Ostatní služby + poštovní služby</t>
  </si>
  <si>
    <t>Programové vybavení</t>
  </si>
  <si>
    <t>Cestovné</t>
  </si>
  <si>
    <t>Pohoštění</t>
  </si>
  <si>
    <t>Příspěvky, včelaři, knihovna, MAS</t>
  </si>
  <si>
    <t>Daně a poplatky</t>
  </si>
  <si>
    <t>Spravní poplatky</t>
  </si>
  <si>
    <t>Sociální fond</t>
  </si>
  <si>
    <t>Celkem místní správa</t>
  </si>
  <si>
    <t>Finanční operace</t>
  </si>
  <si>
    <t>DPH</t>
  </si>
  <si>
    <t>Sankce a poplatky</t>
  </si>
  <si>
    <t>Udržovací poplatky - software</t>
  </si>
  <si>
    <t>v procentech</t>
  </si>
  <si>
    <t>Pojištění majetku SCANIA</t>
  </si>
  <si>
    <t>Upravený rozpočet</t>
  </si>
  <si>
    <t>Nová požární zbrojnice</t>
  </si>
  <si>
    <t>Finanční prostředky k 31.12.2018</t>
  </si>
  <si>
    <t>účet zrušen</t>
  </si>
  <si>
    <t>Daň z příjmu právnických osob za obec</t>
  </si>
  <si>
    <t>Přijaté nekapitálové příspěvky za využívání a zneškodňování odpadu</t>
  </si>
  <si>
    <t>Přijaté pojistné náhrady</t>
  </si>
  <si>
    <t>Intenzifikace ČOV - právní služby</t>
  </si>
  <si>
    <t>Intenzifikace ČOV - spojitost s dotací OPŽP</t>
  </si>
  <si>
    <t>Intenzifikace ČOV - náklady SPF Group</t>
  </si>
  <si>
    <t xml:space="preserve">Vodní díla </t>
  </si>
  <si>
    <t>Pojištění kaplička Dolánky</t>
  </si>
  <si>
    <t>Drobný hmotný dlouhodobý majetek + materiál</t>
  </si>
  <si>
    <t>Drobný hmotný majetek + materiál</t>
  </si>
  <si>
    <t>Pokládka VO</t>
  </si>
  <si>
    <t>Územní plánování</t>
  </si>
  <si>
    <t>Nebezpečný odpad</t>
  </si>
  <si>
    <t>Ostatní odpady</t>
  </si>
  <si>
    <t>Software</t>
  </si>
  <si>
    <t>Spoluúčast na pojistném plnění</t>
  </si>
  <si>
    <t>Platba daně z příjmů PO za obec</t>
  </si>
  <si>
    <t>Dotace - Socha sv. Floriána</t>
  </si>
  <si>
    <t>Dary obyvatelstvu - vítání občánků</t>
  </si>
  <si>
    <t>kancelářské zařízení - stavební úřad</t>
  </si>
  <si>
    <t>ZPRÁVA O HOSPODAŘENÍ K 31.8.2019</t>
  </si>
  <si>
    <t>Prodej kr. majetku</t>
  </si>
  <si>
    <t>Dar do Škoda Auto</t>
  </si>
  <si>
    <t>Příjem - náhrada za VB</t>
  </si>
  <si>
    <t>Finanční prostředky k 31.8.2019</t>
  </si>
  <si>
    <t>Drobný hm.maj.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</si>
</sst>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164" formatCode="0000/0000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2" fontId="2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42" fontId="1" fillId="0" borderId="0" xfId="0" applyNumberFormat="1" applyFont="1" applyBorder="1"/>
    <xf numFmtId="42" fontId="0" fillId="0" borderId="0" xfId="0" applyNumberFormat="1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65" fontId="4" fillId="0" borderId="2" xfId="0" applyNumberFormat="1" applyFont="1" applyBorder="1"/>
    <xf numFmtId="164" fontId="4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/>
    <xf numFmtId="164" fontId="3" fillId="0" borderId="1" xfId="0" applyNumberFormat="1" applyFont="1" applyBorder="1"/>
    <xf numFmtId="165" fontId="3" fillId="0" borderId="1" xfId="0" applyNumberFormat="1" applyFont="1" applyBorder="1"/>
    <xf numFmtId="0" fontId="3" fillId="0" borderId="3" xfId="0" applyFont="1" applyBorder="1"/>
    <xf numFmtId="165" fontId="3" fillId="0" borderId="3" xfId="0" applyNumberFormat="1" applyFont="1" applyBorder="1"/>
    <xf numFmtId="164" fontId="3" fillId="0" borderId="3" xfId="0" applyNumberFormat="1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/>
    <xf numFmtId="10" fontId="4" fillId="0" borderId="2" xfId="0" applyNumberFormat="1" applyFont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165" fontId="3" fillId="0" borderId="4" xfId="0" applyNumberFormat="1" applyFont="1" applyBorder="1"/>
    <xf numFmtId="10" fontId="3" fillId="0" borderId="4" xfId="0" applyNumberFormat="1" applyFont="1" applyBorder="1" applyAlignment="1">
      <alignment horizontal="right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workbookViewId="0">
      <selection sqref="A1:A1048576"/>
    </sheetView>
  </sheetViews>
  <sheetFormatPr defaultRowHeight="15" x14ac:dyDescent="0.25"/>
  <cols>
    <col min="1" max="1" width="64.7109375" customWidth="1"/>
    <col min="2" max="2" width="19" customWidth="1"/>
    <col min="3" max="3" width="17.7109375" customWidth="1"/>
    <col min="4" max="4" width="11.85546875" customWidth="1"/>
    <col min="10" max="10" width="15" bestFit="1" customWidth="1"/>
  </cols>
  <sheetData>
    <row r="1" spans="1:4" x14ac:dyDescent="0.25">
      <c r="A1" s="6" t="s">
        <v>139</v>
      </c>
      <c r="B1" s="7"/>
      <c r="C1" s="7"/>
      <c r="D1" s="7"/>
    </row>
    <row r="2" spans="1:4" x14ac:dyDescent="0.25">
      <c r="A2" s="7"/>
      <c r="B2" s="7"/>
      <c r="C2" s="7"/>
      <c r="D2" s="7"/>
    </row>
    <row r="3" spans="1:4" x14ac:dyDescent="0.25">
      <c r="A3" s="18" t="s">
        <v>0</v>
      </c>
      <c r="B3" s="19" t="s">
        <v>1</v>
      </c>
      <c r="C3" s="19" t="s">
        <v>2</v>
      </c>
      <c r="D3" s="19" t="s">
        <v>3</v>
      </c>
    </row>
    <row r="4" spans="1:4" x14ac:dyDescent="0.25">
      <c r="A4" s="8" t="s">
        <v>4</v>
      </c>
      <c r="B4" s="9">
        <v>2965057.11</v>
      </c>
      <c r="C4" s="9">
        <v>4600000</v>
      </c>
      <c r="D4" s="21">
        <f t="shared" ref="D4:D43" si="0">B4/C4</f>
        <v>0.64457763260869561</v>
      </c>
    </row>
    <row r="5" spans="1:4" x14ac:dyDescent="0.25">
      <c r="A5" s="8" t="s">
        <v>5</v>
      </c>
      <c r="B5" s="9">
        <v>54860.01</v>
      </c>
      <c r="C5" s="9">
        <v>115000</v>
      </c>
      <c r="D5" s="21">
        <f t="shared" si="0"/>
        <v>0.47704356521739133</v>
      </c>
    </row>
    <row r="6" spans="1:4" x14ac:dyDescent="0.25">
      <c r="A6" s="8" t="s">
        <v>6</v>
      </c>
      <c r="B6" s="9">
        <v>272912.84000000003</v>
      </c>
      <c r="C6" s="9">
        <v>446000</v>
      </c>
      <c r="D6" s="21">
        <f t="shared" si="0"/>
        <v>0.61191219730941715</v>
      </c>
    </row>
    <row r="7" spans="1:4" x14ac:dyDescent="0.25">
      <c r="A7" s="8" t="s">
        <v>7</v>
      </c>
      <c r="B7" s="9">
        <v>2549081.54</v>
      </c>
      <c r="C7" s="9">
        <v>3900000</v>
      </c>
      <c r="D7" s="21">
        <f t="shared" si="0"/>
        <v>0.65361065128205131</v>
      </c>
    </row>
    <row r="8" spans="1:4" x14ac:dyDescent="0.25">
      <c r="A8" s="8" t="s">
        <v>119</v>
      </c>
      <c r="B8" s="9">
        <v>69540</v>
      </c>
      <c r="C8" s="9">
        <v>69540</v>
      </c>
      <c r="D8" s="21">
        <f t="shared" si="0"/>
        <v>1</v>
      </c>
    </row>
    <row r="9" spans="1:4" x14ac:dyDescent="0.25">
      <c r="A9" s="8" t="s">
        <v>8</v>
      </c>
      <c r="B9" s="9">
        <v>5824965.21</v>
      </c>
      <c r="C9" s="9">
        <v>9200000</v>
      </c>
      <c r="D9" s="21">
        <f t="shared" si="0"/>
        <v>0.63314839239130438</v>
      </c>
    </row>
    <row r="10" spans="1:4" x14ac:dyDescent="0.25">
      <c r="A10" s="8" t="s">
        <v>9</v>
      </c>
      <c r="B10" s="9">
        <v>0</v>
      </c>
      <c r="C10" s="9">
        <v>2000</v>
      </c>
      <c r="D10" s="21">
        <f t="shared" si="0"/>
        <v>0</v>
      </c>
    </row>
    <row r="11" spans="1:4" x14ac:dyDescent="0.25">
      <c r="A11" s="8" t="s">
        <v>10</v>
      </c>
      <c r="B11" s="9">
        <v>524659</v>
      </c>
      <c r="C11" s="9">
        <v>540000</v>
      </c>
      <c r="D11" s="21">
        <f t="shared" si="0"/>
        <v>0.9715907407407407</v>
      </c>
    </row>
    <row r="12" spans="1:4" x14ac:dyDescent="0.25">
      <c r="A12" s="8" t="s">
        <v>11</v>
      </c>
      <c r="B12" s="9">
        <v>12420</v>
      </c>
      <c r="C12" s="9">
        <v>13000</v>
      </c>
      <c r="D12" s="21">
        <f t="shared" si="0"/>
        <v>0.95538461538461539</v>
      </c>
    </row>
    <row r="13" spans="1:4" x14ac:dyDescent="0.25">
      <c r="A13" s="8" t="s">
        <v>12</v>
      </c>
      <c r="B13" s="9">
        <v>83200</v>
      </c>
      <c r="C13" s="9">
        <v>300000</v>
      </c>
      <c r="D13" s="21">
        <f t="shared" si="0"/>
        <v>0.27733333333333332</v>
      </c>
    </row>
    <row r="14" spans="1:4" x14ac:dyDescent="0.25">
      <c r="A14" s="8" t="s">
        <v>13</v>
      </c>
      <c r="B14" s="9">
        <v>77316.62</v>
      </c>
      <c r="C14" s="9">
        <v>80000</v>
      </c>
      <c r="D14" s="21">
        <f t="shared" si="0"/>
        <v>0.96645774999999989</v>
      </c>
    </row>
    <row r="15" spans="1:4" x14ac:dyDescent="0.25">
      <c r="A15" s="8" t="s">
        <v>14</v>
      </c>
      <c r="B15" s="9">
        <v>575345.56999999995</v>
      </c>
      <c r="C15" s="9">
        <v>910000</v>
      </c>
      <c r="D15" s="21">
        <f t="shared" si="0"/>
        <v>0.6322478791208791</v>
      </c>
    </row>
    <row r="16" spans="1:4" x14ac:dyDescent="0.25">
      <c r="A16" s="8" t="s">
        <v>15</v>
      </c>
      <c r="B16" s="9">
        <v>16205</v>
      </c>
      <c r="C16" s="9">
        <v>16205</v>
      </c>
      <c r="D16" s="21">
        <f t="shared" si="0"/>
        <v>1</v>
      </c>
    </row>
    <row r="17" spans="1:4" x14ac:dyDescent="0.25">
      <c r="A17" s="8" t="s">
        <v>16</v>
      </c>
      <c r="B17" s="9">
        <v>502800</v>
      </c>
      <c r="C17" s="9">
        <v>754200</v>
      </c>
      <c r="D17" s="21">
        <f t="shared" si="0"/>
        <v>0.66666666666666663</v>
      </c>
    </row>
    <row r="18" spans="1:4" x14ac:dyDescent="0.25">
      <c r="A18" s="8" t="s">
        <v>136</v>
      </c>
      <c r="B18" s="9">
        <v>0</v>
      </c>
      <c r="C18" s="9">
        <v>150000</v>
      </c>
      <c r="D18" s="21">
        <f t="shared" si="0"/>
        <v>0</v>
      </c>
    </row>
    <row r="19" spans="1:4" x14ac:dyDescent="0.25">
      <c r="A19" s="8" t="s">
        <v>18</v>
      </c>
      <c r="B19" s="9">
        <v>214503</v>
      </c>
      <c r="C19" s="9">
        <v>280000</v>
      </c>
      <c r="D19" s="21">
        <f t="shared" si="0"/>
        <v>0.76608214285714282</v>
      </c>
    </row>
    <row r="20" spans="1:4" x14ac:dyDescent="0.25">
      <c r="A20" s="8" t="s">
        <v>17</v>
      </c>
      <c r="B20" s="9">
        <v>2527657</v>
      </c>
      <c r="C20" s="9">
        <v>2528000</v>
      </c>
      <c r="D20" s="21">
        <f t="shared" si="0"/>
        <v>0.99986431962025313</v>
      </c>
    </row>
    <row r="21" spans="1:4" x14ac:dyDescent="0.25">
      <c r="A21" s="8" t="s">
        <v>22</v>
      </c>
      <c r="B21" s="9">
        <v>2017105</v>
      </c>
      <c r="C21" s="9">
        <v>2120000</v>
      </c>
      <c r="D21" s="21">
        <f t="shared" si="0"/>
        <v>0.95146462264150944</v>
      </c>
    </row>
    <row r="22" spans="1:4" x14ac:dyDescent="0.25">
      <c r="A22" s="8" t="s">
        <v>121</v>
      </c>
      <c r="B22" s="9">
        <v>9051</v>
      </c>
      <c r="C22" s="9">
        <v>9051</v>
      </c>
      <c r="D22" s="21">
        <f t="shared" si="0"/>
        <v>1</v>
      </c>
    </row>
    <row r="23" spans="1:4" x14ac:dyDescent="0.25">
      <c r="A23" s="8" t="s">
        <v>19</v>
      </c>
      <c r="B23" s="9">
        <f>122354+45995+27422</f>
        <v>195771</v>
      </c>
      <c r="C23" s="9">
        <f>130000+46000+50000</f>
        <v>226000</v>
      </c>
      <c r="D23" s="21">
        <f t="shared" si="0"/>
        <v>0.86624336283185843</v>
      </c>
    </row>
    <row r="24" spans="1:4" x14ac:dyDescent="0.25">
      <c r="A24" s="8" t="s">
        <v>20</v>
      </c>
      <c r="B24" s="9">
        <v>0</v>
      </c>
      <c r="C24" s="9">
        <v>1100</v>
      </c>
      <c r="D24" s="21">
        <f t="shared" si="0"/>
        <v>0</v>
      </c>
    </row>
    <row r="25" spans="1:4" x14ac:dyDescent="0.25">
      <c r="A25" s="8" t="s">
        <v>21</v>
      </c>
      <c r="B25" s="9">
        <v>1275</v>
      </c>
      <c r="C25" s="9">
        <v>5000</v>
      </c>
      <c r="D25" s="21">
        <f t="shared" si="0"/>
        <v>0.255</v>
      </c>
    </row>
    <row r="26" spans="1:4" x14ac:dyDescent="0.25">
      <c r="A26" s="8" t="s">
        <v>23</v>
      </c>
      <c r="B26" s="9">
        <v>37510</v>
      </c>
      <c r="C26" s="9">
        <v>43500</v>
      </c>
      <c r="D26" s="21">
        <f t="shared" si="0"/>
        <v>0.86229885057471267</v>
      </c>
    </row>
    <row r="27" spans="1:4" x14ac:dyDescent="0.25">
      <c r="A27" s="8" t="s">
        <v>24</v>
      </c>
      <c r="B27" s="9">
        <v>89383</v>
      </c>
      <c r="C27" s="9">
        <v>150000</v>
      </c>
      <c r="D27" s="21">
        <f t="shared" si="0"/>
        <v>0.59588666666666668</v>
      </c>
    </row>
    <row r="28" spans="1:4" x14ac:dyDescent="0.25">
      <c r="A28" s="8" t="s">
        <v>25</v>
      </c>
      <c r="B28" s="9">
        <v>79364</v>
      </c>
      <c r="C28" s="9">
        <v>116500</v>
      </c>
      <c r="D28" s="21">
        <f t="shared" si="0"/>
        <v>0.68123605150214595</v>
      </c>
    </row>
    <row r="29" spans="1:4" x14ac:dyDescent="0.25">
      <c r="A29" s="8" t="s">
        <v>26</v>
      </c>
      <c r="B29" s="9">
        <v>32650</v>
      </c>
      <c r="C29" s="9">
        <v>39249</v>
      </c>
      <c r="D29" s="21">
        <f t="shared" si="0"/>
        <v>0.83186832785548681</v>
      </c>
    </row>
    <row r="30" spans="1:4" x14ac:dyDescent="0.25">
      <c r="A30" s="8" t="s">
        <v>27</v>
      </c>
      <c r="B30" s="9">
        <v>154532</v>
      </c>
      <c r="C30" s="9">
        <v>260000</v>
      </c>
      <c r="D30" s="21">
        <f t="shared" si="0"/>
        <v>0.59435384615384612</v>
      </c>
    </row>
    <row r="31" spans="1:4" x14ac:dyDescent="0.25">
      <c r="A31" s="8" t="s">
        <v>142</v>
      </c>
      <c r="B31" s="9">
        <v>3751</v>
      </c>
      <c r="C31" s="9">
        <v>3751</v>
      </c>
      <c r="D31" s="21">
        <f t="shared" si="0"/>
        <v>1</v>
      </c>
    </row>
    <row r="32" spans="1:4" x14ac:dyDescent="0.25">
      <c r="A32" s="8" t="s">
        <v>28</v>
      </c>
      <c r="B32" s="9">
        <v>62442</v>
      </c>
      <c r="C32" s="9">
        <v>65000</v>
      </c>
      <c r="D32" s="21">
        <f t="shared" si="0"/>
        <v>0.96064615384615382</v>
      </c>
    </row>
    <row r="33" spans="1:10" x14ac:dyDescent="0.25">
      <c r="A33" s="8" t="s">
        <v>120</v>
      </c>
      <c r="B33" s="9">
        <v>84269</v>
      </c>
      <c r="C33" s="9">
        <v>170000</v>
      </c>
      <c r="D33" s="21">
        <f t="shared" si="0"/>
        <v>0.49569999999999997</v>
      </c>
    </row>
    <row r="34" spans="1:10" x14ac:dyDescent="0.25">
      <c r="A34" s="8" t="s">
        <v>29</v>
      </c>
      <c r="B34" s="9">
        <v>0</v>
      </c>
      <c r="C34" s="9">
        <v>5000</v>
      </c>
      <c r="D34" s="21">
        <f t="shared" si="0"/>
        <v>0</v>
      </c>
    </row>
    <row r="35" spans="1:10" x14ac:dyDescent="0.25">
      <c r="A35" s="8" t="s">
        <v>141</v>
      </c>
      <c r="B35" s="9">
        <v>54000</v>
      </c>
      <c r="C35" s="9">
        <v>54000</v>
      </c>
      <c r="D35" s="21">
        <f t="shared" si="0"/>
        <v>1</v>
      </c>
    </row>
    <row r="36" spans="1:10" x14ac:dyDescent="0.25">
      <c r="A36" s="8" t="s">
        <v>30</v>
      </c>
      <c r="B36" s="9">
        <v>31982</v>
      </c>
      <c r="C36" s="9">
        <v>32000</v>
      </c>
      <c r="D36" s="21">
        <f t="shared" si="0"/>
        <v>0.99943749999999998</v>
      </c>
    </row>
    <row r="37" spans="1:10" x14ac:dyDescent="0.25">
      <c r="A37" s="8" t="s">
        <v>31</v>
      </c>
      <c r="B37" s="9">
        <v>32385</v>
      </c>
      <c r="C37" s="9">
        <v>32400</v>
      </c>
      <c r="D37" s="21">
        <f t="shared" si="0"/>
        <v>0.999537037037037</v>
      </c>
    </row>
    <row r="38" spans="1:10" x14ac:dyDescent="0.25">
      <c r="A38" s="8" t="s">
        <v>32</v>
      </c>
      <c r="B38" s="9">
        <v>17500</v>
      </c>
      <c r="C38" s="9">
        <v>30000</v>
      </c>
      <c r="D38" s="21">
        <f t="shared" si="0"/>
        <v>0.58333333333333337</v>
      </c>
    </row>
    <row r="39" spans="1:10" x14ac:dyDescent="0.25">
      <c r="A39" s="8" t="s">
        <v>35</v>
      </c>
      <c r="B39" s="9">
        <v>239649</v>
      </c>
      <c r="C39" s="9">
        <v>350000</v>
      </c>
      <c r="D39" s="21">
        <f t="shared" si="0"/>
        <v>0.68471142857142853</v>
      </c>
    </row>
    <row r="40" spans="1:10" x14ac:dyDescent="0.25">
      <c r="A40" s="8" t="s">
        <v>140</v>
      </c>
      <c r="B40" s="9">
        <v>3630</v>
      </c>
      <c r="C40" s="9">
        <v>0</v>
      </c>
      <c r="D40" s="21">
        <v>0</v>
      </c>
    </row>
    <row r="41" spans="1:10" x14ac:dyDescent="0.25">
      <c r="A41" s="8" t="s">
        <v>33</v>
      </c>
      <c r="B41" s="9">
        <v>1527.48</v>
      </c>
      <c r="C41" s="9">
        <v>3000</v>
      </c>
      <c r="D41" s="21">
        <f t="shared" si="0"/>
        <v>0.50916000000000006</v>
      </c>
    </row>
    <row r="42" spans="1:10" x14ac:dyDescent="0.25">
      <c r="A42" s="8" t="s">
        <v>34</v>
      </c>
      <c r="B42" s="9">
        <v>1365998.88</v>
      </c>
      <c r="C42" s="9">
        <v>1366000</v>
      </c>
      <c r="D42" s="21">
        <f t="shared" si="0"/>
        <v>0.99999918008784761</v>
      </c>
    </row>
    <row r="43" spans="1:10" x14ac:dyDescent="0.25">
      <c r="A43" s="17" t="s">
        <v>36</v>
      </c>
      <c r="B43" s="20">
        <f>SUM(B4:B42)</f>
        <v>20784298.259999998</v>
      </c>
      <c r="C43" s="16">
        <f>SUM(C4:C42)</f>
        <v>28985496</v>
      </c>
      <c r="D43" s="22">
        <f t="shared" si="0"/>
        <v>0.71705856818872438</v>
      </c>
      <c r="J43" s="26"/>
    </row>
    <row r="44" spans="1:10" x14ac:dyDescent="0.25">
      <c r="A44" s="7"/>
      <c r="B44" s="7"/>
      <c r="C44" s="7"/>
      <c r="D44" s="7"/>
    </row>
    <row r="45" spans="1:10" x14ac:dyDescent="0.25">
      <c r="A45" s="7"/>
      <c r="B45" s="7"/>
      <c r="C45" s="7"/>
      <c r="D45" s="7"/>
    </row>
    <row r="46" spans="1:10" x14ac:dyDescent="0.25">
      <c r="A46" s="11" t="s">
        <v>117</v>
      </c>
      <c r="B46" s="7"/>
      <c r="C46" s="7"/>
      <c r="D46" s="7"/>
    </row>
    <row r="47" spans="1:10" x14ac:dyDescent="0.25">
      <c r="A47" s="10" t="s">
        <v>37</v>
      </c>
      <c r="B47" s="12">
        <v>3245</v>
      </c>
      <c r="C47" s="7"/>
      <c r="D47" s="7"/>
    </row>
    <row r="48" spans="1:10" x14ac:dyDescent="0.25">
      <c r="A48" s="10" t="s">
        <v>41</v>
      </c>
      <c r="B48" s="12">
        <v>9465661.6999999993</v>
      </c>
      <c r="C48" s="7"/>
      <c r="D48" s="7"/>
    </row>
    <row r="49" spans="1:4" x14ac:dyDescent="0.25">
      <c r="A49" s="10" t="s">
        <v>38</v>
      </c>
      <c r="B49" s="12">
        <v>2614270.29</v>
      </c>
      <c r="C49" s="7"/>
      <c r="D49" s="7"/>
    </row>
    <row r="50" spans="1:4" x14ac:dyDescent="0.25">
      <c r="A50" s="10" t="s">
        <v>42</v>
      </c>
      <c r="B50" s="12">
        <v>614524.67000000004</v>
      </c>
      <c r="C50" s="7"/>
      <c r="D50" s="7"/>
    </row>
    <row r="51" spans="1:4" x14ac:dyDescent="0.25">
      <c r="A51" s="10" t="s">
        <v>39</v>
      </c>
      <c r="B51" s="12">
        <v>8819076.0099999998</v>
      </c>
      <c r="C51" s="7"/>
      <c r="D51" s="7"/>
    </row>
    <row r="52" spans="1:4" x14ac:dyDescent="0.25">
      <c r="A52" s="10" t="s">
        <v>40</v>
      </c>
      <c r="B52" s="12">
        <v>0</v>
      </c>
      <c r="C52" s="7" t="s">
        <v>118</v>
      </c>
      <c r="D52" s="7"/>
    </row>
    <row r="53" spans="1:4" x14ac:dyDescent="0.25">
      <c r="A53" s="13" t="s">
        <v>43</v>
      </c>
      <c r="B53" s="14">
        <v>21516777.670000002</v>
      </c>
      <c r="C53" s="7"/>
      <c r="D53" s="7"/>
    </row>
    <row r="54" spans="1:4" x14ac:dyDescent="0.25">
      <c r="A54" s="10"/>
      <c r="B54" s="12"/>
      <c r="C54" s="7"/>
      <c r="D54" s="7"/>
    </row>
    <row r="55" spans="1:4" x14ac:dyDescent="0.25">
      <c r="A55" s="10"/>
      <c r="B55" s="12"/>
      <c r="C55" s="7"/>
      <c r="D55" s="7"/>
    </row>
    <row r="56" spans="1:4" x14ac:dyDescent="0.25">
      <c r="A56" s="11" t="s">
        <v>143</v>
      </c>
      <c r="B56" s="12"/>
      <c r="C56" s="7"/>
      <c r="D56" s="7"/>
    </row>
    <row r="57" spans="1:4" x14ac:dyDescent="0.25">
      <c r="A57" s="10" t="s">
        <v>37</v>
      </c>
      <c r="B57" s="12">
        <v>6280</v>
      </c>
      <c r="C57" s="7"/>
      <c r="D57" s="7"/>
    </row>
    <row r="58" spans="1:4" x14ac:dyDescent="0.25">
      <c r="A58" s="10" t="s">
        <v>41</v>
      </c>
      <c r="B58" s="12">
        <v>7120936.7400000002</v>
      </c>
      <c r="C58" s="7"/>
      <c r="D58" s="7"/>
    </row>
    <row r="59" spans="1:4" x14ac:dyDescent="0.25">
      <c r="A59" s="10" t="s">
        <v>38</v>
      </c>
      <c r="B59" s="12">
        <v>2614923.83</v>
      </c>
      <c r="C59" s="7"/>
      <c r="D59" s="7"/>
    </row>
    <row r="60" spans="1:4" x14ac:dyDescent="0.25">
      <c r="A60" s="10" t="s">
        <v>42</v>
      </c>
      <c r="B60" s="12">
        <v>1415398.61</v>
      </c>
      <c r="C60" s="7"/>
      <c r="D60" s="7"/>
    </row>
    <row r="61" spans="1:4" x14ac:dyDescent="0.25">
      <c r="A61" s="10" t="s">
        <v>39</v>
      </c>
      <c r="B61" s="12">
        <v>1350707.01</v>
      </c>
      <c r="C61" s="7"/>
      <c r="D61" s="7"/>
    </row>
    <row r="62" spans="1:4" x14ac:dyDescent="0.25">
      <c r="A62" s="13" t="s">
        <v>43</v>
      </c>
      <c r="B62" s="14">
        <f>SUM(B57:B61)</f>
        <v>12508246.189999999</v>
      </c>
      <c r="C62" s="7"/>
      <c r="D62" s="7"/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71" spans="1:4" x14ac:dyDescent="0.25">
      <c r="A71" s="2"/>
      <c r="B71" s="2"/>
    </row>
    <row r="72" spans="1:4" x14ac:dyDescent="0.25">
      <c r="A72" s="3"/>
      <c r="B72" s="2"/>
    </row>
    <row r="73" spans="1:4" x14ac:dyDescent="0.25">
      <c r="A73" s="1"/>
      <c r="B73" s="2"/>
    </row>
    <row r="74" spans="1:4" x14ac:dyDescent="0.25">
      <c r="A74" s="1"/>
      <c r="B74" s="2"/>
    </row>
    <row r="75" spans="1:4" x14ac:dyDescent="0.25">
      <c r="A75" s="1"/>
      <c r="B75" s="2"/>
    </row>
    <row r="76" spans="1:4" x14ac:dyDescent="0.25">
      <c r="A76" s="1"/>
      <c r="B76" s="2"/>
    </row>
    <row r="77" spans="1:4" x14ac:dyDescent="0.25">
      <c r="A77" s="1"/>
      <c r="B77" s="2"/>
    </row>
    <row r="78" spans="1:4" x14ac:dyDescent="0.25">
      <c r="A78" s="1"/>
      <c r="B78" s="2"/>
    </row>
    <row r="79" spans="1:4" x14ac:dyDescent="0.25">
      <c r="A79" s="4"/>
      <c r="B79" s="2"/>
    </row>
    <row r="80" spans="1:4" x14ac:dyDescent="0.25">
      <c r="A80" s="4"/>
      <c r="B80" s="2"/>
    </row>
    <row r="81" spans="1:2" x14ac:dyDescent="0.25">
      <c r="A81" s="4"/>
      <c r="B81" s="2"/>
    </row>
    <row r="82" spans="1:2" x14ac:dyDescent="0.25">
      <c r="A82" s="5"/>
      <c r="B82" s="2"/>
    </row>
    <row r="83" spans="1:2" x14ac:dyDescent="0.25">
      <c r="A83" s="5"/>
      <c r="B83" s="2"/>
    </row>
    <row r="84" spans="1:2" x14ac:dyDescent="0.25">
      <c r="A84" s="5"/>
      <c r="B84" s="2"/>
    </row>
    <row r="85" spans="1:2" x14ac:dyDescent="0.25">
      <c r="A85" s="5"/>
      <c r="B85" s="2"/>
    </row>
    <row r="86" spans="1:2" x14ac:dyDescent="0.25">
      <c r="A86" s="5"/>
      <c r="B86" s="2"/>
    </row>
    <row r="87" spans="1:2" x14ac:dyDescent="0.25">
      <c r="A87" s="5"/>
      <c r="B87" s="2"/>
    </row>
    <row r="88" spans="1:2" x14ac:dyDescent="0.25">
      <c r="A88" s="4"/>
      <c r="B88" s="2"/>
    </row>
    <row r="89" spans="1:2" x14ac:dyDescent="0.25">
      <c r="A89" s="2"/>
      <c r="B89" s="2"/>
    </row>
  </sheetData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9"/>
  <sheetViews>
    <sheetView tabSelected="1" topLeftCell="A101" workbookViewId="0">
      <selection activeCell="A101" sqref="A1:A1048576"/>
    </sheetView>
  </sheetViews>
  <sheetFormatPr defaultRowHeight="15" x14ac:dyDescent="0.25"/>
  <cols>
    <col min="1" max="1" width="65.7109375" customWidth="1"/>
    <col min="2" max="2" width="18.85546875" customWidth="1"/>
    <col min="3" max="3" width="20.7109375" customWidth="1"/>
    <col min="4" max="4" width="14.140625" customWidth="1"/>
  </cols>
  <sheetData>
    <row r="1" spans="1:4" x14ac:dyDescent="0.25">
      <c r="A1" s="6" t="s">
        <v>139</v>
      </c>
    </row>
    <row r="3" spans="1:4" x14ac:dyDescent="0.25">
      <c r="A3" s="18" t="s">
        <v>44</v>
      </c>
      <c r="B3" s="19" t="s">
        <v>1</v>
      </c>
      <c r="C3" s="19" t="s">
        <v>115</v>
      </c>
      <c r="D3" s="19" t="s">
        <v>113</v>
      </c>
    </row>
    <row r="4" spans="1:4" x14ac:dyDescent="0.25">
      <c r="A4" s="8" t="s">
        <v>144</v>
      </c>
      <c r="B4" s="9">
        <v>2727</v>
      </c>
      <c r="C4" s="9">
        <v>3000</v>
      </c>
      <c r="D4" s="21">
        <f>B4/C4</f>
        <v>0.90900000000000003</v>
      </c>
    </row>
    <row r="5" spans="1:4" x14ac:dyDescent="0.25">
      <c r="A5" s="8" t="s">
        <v>45</v>
      </c>
      <c r="B5" s="9">
        <v>13068</v>
      </c>
      <c r="C5" s="9">
        <v>30000</v>
      </c>
      <c r="D5" s="21">
        <f>B5/C5</f>
        <v>0.43559999999999999</v>
      </c>
    </row>
    <row r="6" spans="1:4" x14ac:dyDescent="0.25">
      <c r="A6" s="8" t="s">
        <v>46</v>
      </c>
      <c r="B6" s="9">
        <v>0</v>
      </c>
      <c r="C6" s="9">
        <v>180000</v>
      </c>
      <c r="D6" s="21">
        <f t="shared" ref="D6:D75" si="0">B6/C6</f>
        <v>0</v>
      </c>
    </row>
    <row r="7" spans="1:4" x14ac:dyDescent="0.25">
      <c r="A7" s="15" t="s">
        <v>47</v>
      </c>
      <c r="B7" s="16">
        <f>SUM(B4:B6)</f>
        <v>15795</v>
      </c>
      <c r="C7" s="16">
        <f>SUM(C4:C6)</f>
        <v>213000</v>
      </c>
      <c r="D7" s="22">
        <f t="shared" si="0"/>
        <v>7.4154929577464793E-2</v>
      </c>
    </row>
    <row r="8" spans="1:4" x14ac:dyDescent="0.25">
      <c r="A8" s="8" t="s">
        <v>48</v>
      </c>
      <c r="B8" s="9">
        <f>19500.13+1875</f>
        <v>21375.13</v>
      </c>
      <c r="C8" s="9">
        <v>29000</v>
      </c>
      <c r="D8" s="21">
        <f t="shared" si="0"/>
        <v>0.73707344827586208</v>
      </c>
    </row>
    <row r="9" spans="1:4" x14ac:dyDescent="0.25">
      <c r="A9" s="8" t="s">
        <v>49</v>
      </c>
      <c r="B9" s="9">
        <v>54571</v>
      </c>
      <c r="C9" s="9">
        <v>120000</v>
      </c>
      <c r="D9" s="21">
        <f t="shared" si="0"/>
        <v>0.45475833333333332</v>
      </c>
    </row>
    <row r="10" spans="1:4" x14ac:dyDescent="0.25">
      <c r="A10" s="8" t="s">
        <v>98</v>
      </c>
      <c r="B10" s="9">
        <v>1815</v>
      </c>
      <c r="C10" s="9">
        <v>2000</v>
      </c>
      <c r="D10" s="21">
        <f t="shared" si="0"/>
        <v>0.90749999999999997</v>
      </c>
    </row>
    <row r="11" spans="1:4" x14ac:dyDescent="0.25">
      <c r="A11" s="8" t="s">
        <v>56</v>
      </c>
      <c r="B11" s="9">
        <v>0</v>
      </c>
      <c r="C11" s="9">
        <v>205000</v>
      </c>
      <c r="D11" s="21">
        <f t="shared" si="0"/>
        <v>0</v>
      </c>
    </row>
    <row r="12" spans="1:4" x14ac:dyDescent="0.25">
      <c r="A12" s="8" t="s">
        <v>50</v>
      </c>
      <c r="B12" s="9">
        <v>9952654.0899999999</v>
      </c>
      <c r="C12" s="9">
        <v>17111149</v>
      </c>
      <c r="D12" s="21">
        <f t="shared" si="0"/>
        <v>0.58164732771598215</v>
      </c>
    </row>
    <row r="13" spans="1:4" x14ac:dyDescent="0.25">
      <c r="A13" s="15" t="s">
        <v>51</v>
      </c>
      <c r="B13" s="16">
        <f>SUM(B8:B12)</f>
        <v>10030415.220000001</v>
      </c>
      <c r="C13" s="16">
        <f>SUM(C8:C12)</f>
        <v>17467149</v>
      </c>
      <c r="D13" s="22">
        <f t="shared" si="0"/>
        <v>0.57424455588029855</v>
      </c>
    </row>
    <row r="14" spans="1:4" x14ac:dyDescent="0.25">
      <c r="A14" s="8" t="s">
        <v>122</v>
      </c>
      <c r="B14" s="9">
        <v>5445</v>
      </c>
      <c r="C14" s="9">
        <v>5500</v>
      </c>
      <c r="D14" s="21">
        <f t="shared" si="0"/>
        <v>0.99</v>
      </c>
    </row>
    <row r="15" spans="1:4" x14ac:dyDescent="0.25">
      <c r="A15" s="8" t="s">
        <v>76</v>
      </c>
      <c r="B15" s="9">
        <v>10000</v>
      </c>
      <c r="C15" s="9">
        <v>2583000</v>
      </c>
      <c r="D15" s="21">
        <f t="shared" ref="D15:D16" si="1">B15/C15</f>
        <v>3.8714672861014324E-3</v>
      </c>
    </row>
    <row r="16" spans="1:4" x14ac:dyDescent="0.25">
      <c r="A16" s="8" t="s">
        <v>123</v>
      </c>
      <c r="B16" s="9">
        <v>8187723.54</v>
      </c>
      <c r="C16" s="9">
        <v>9319934</v>
      </c>
      <c r="D16" s="21">
        <f t="shared" si="1"/>
        <v>0.87851733070212734</v>
      </c>
    </row>
    <row r="17" spans="1:4" x14ac:dyDescent="0.25">
      <c r="A17" s="8" t="s">
        <v>67</v>
      </c>
      <c r="B17" s="9">
        <v>19770</v>
      </c>
      <c r="C17" s="9">
        <v>22000</v>
      </c>
      <c r="D17" s="21">
        <f t="shared" si="0"/>
        <v>0.89863636363636368</v>
      </c>
    </row>
    <row r="18" spans="1:4" x14ac:dyDescent="0.25">
      <c r="A18" s="8" t="s">
        <v>63</v>
      </c>
      <c r="B18" s="9">
        <v>1941</v>
      </c>
      <c r="C18" s="9">
        <v>2000</v>
      </c>
      <c r="D18" s="21">
        <f t="shared" si="0"/>
        <v>0.97050000000000003</v>
      </c>
    </row>
    <row r="19" spans="1:4" x14ac:dyDescent="0.25">
      <c r="A19" s="8" t="s">
        <v>49</v>
      </c>
      <c r="B19" s="9">
        <v>1590206</v>
      </c>
      <c r="C19" s="9">
        <v>2800000</v>
      </c>
      <c r="D19" s="21">
        <f t="shared" si="0"/>
        <v>0.56793071428571429</v>
      </c>
    </row>
    <row r="20" spans="1:4" x14ac:dyDescent="0.25">
      <c r="A20" s="8" t="s">
        <v>56</v>
      </c>
      <c r="B20" s="9">
        <v>10950.75</v>
      </c>
      <c r="C20" s="9">
        <v>10950.75</v>
      </c>
      <c r="D20" s="21">
        <f t="shared" si="0"/>
        <v>1</v>
      </c>
    </row>
    <row r="21" spans="1:4" x14ac:dyDescent="0.25">
      <c r="A21" s="8" t="s">
        <v>124</v>
      </c>
      <c r="B21" s="9">
        <v>0</v>
      </c>
      <c r="C21" s="9">
        <v>481900</v>
      </c>
      <c r="D21" s="21">
        <f t="shared" si="0"/>
        <v>0</v>
      </c>
    </row>
    <row r="22" spans="1:4" x14ac:dyDescent="0.25">
      <c r="A22" s="15" t="s">
        <v>77</v>
      </c>
      <c r="B22" s="16">
        <f>SUM(B14:B21)</f>
        <v>9826036.2899999991</v>
      </c>
      <c r="C22" s="16">
        <f>SUM(C14:C21)</f>
        <v>15225284.75</v>
      </c>
      <c r="D22" s="22">
        <f t="shared" si="0"/>
        <v>0.64537619173263727</v>
      </c>
    </row>
    <row r="23" spans="1:4" ht="15.75" customHeight="1" x14ac:dyDescent="0.25">
      <c r="A23" s="15" t="s">
        <v>125</v>
      </c>
      <c r="B23" s="16">
        <v>110715</v>
      </c>
      <c r="C23" s="16">
        <v>110940</v>
      </c>
      <c r="D23" s="22">
        <f t="shared" si="0"/>
        <v>0.99797187669010279</v>
      </c>
    </row>
    <row r="24" spans="1:4" x14ac:dyDescent="0.25">
      <c r="A24" s="8" t="s">
        <v>52</v>
      </c>
      <c r="B24" s="9">
        <f>15440+43668</f>
        <v>59108</v>
      </c>
      <c r="C24" s="9">
        <v>66000</v>
      </c>
      <c r="D24" s="21">
        <f t="shared" si="0"/>
        <v>0.89557575757575758</v>
      </c>
    </row>
    <row r="25" spans="1:4" x14ac:dyDescent="0.25">
      <c r="A25" s="8" t="s">
        <v>53</v>
      </c>
      <c r="B25" s="9">
        <v>66389</v>
      </c>
      <c r="C25" s="9">
        <v>112000</v>
      </c>
      <c r="D25" s="21">
        <f t="shared" si="0"/>
        <v>0.59275892857142853</v>
      </c>
    </row>
    <row r="26" spans="1:4" x14ac:dyDescent="0.25">
      <c r="A26" s="8" t="s">
        <v>54</v>
      </c>
      <c r="B26" s="9">
        <v>16281</v>
      </c>
      <c r="C26" s="9">
        <v>40000</v>
      </c>
      <c r="D26" s="21">
        <f t="shared" si="0"/>
        <v>0.40702500000000003</v>
      </c>
    </row>
    <row r="27" spans="1:4" x14ac:dyDescent="0.25">
      <c r="A27" s="8" t="s">
        <v>55</v>
      </c>
      <c r="B27" s="9">
        <f>6523+24859</f>
        <v>31382</v>
      </c>
      <c r="C27" s="9">
        <f>6600+25492</f>
        <v>32092</v>
      </c>
      <c r="D27" s="21">
        <f t="shared" si="0"/>
        <v>0.97787610619469023</v>
      </c>
    </row>
    <row r="28" spans="1:4" x14ac:dyDescent="0.25">
      <c r="A28" s="8" t="s">
        <v>49</v>
      </c>
      <c r="B28" s="9">
        <v>153085.92000000001</v>
      </c>
      <c r="C28" s="9">
        <v>153100</v>
      </c>
      <c r="D28" s="21">
        <f t="shared" si="0"/>
        <v>0.99990803396472905</v>
      </c>
    </row>
    <row r="29" spans="1:4" x14ac:dyDescent="0.25">
      <c r="A29" s="8" t="s">
        <v>57</v>
      </c>
      <c r="B29" s="9">
        <v>1503608</v>
      </c>
      <c r="C29" s="9">
        <v>3003608</v>
      </c>
      <c r="D29" s="21">
        <f t="shared" si="0"/>
        <v>0.50060061099850583</v>
      </c>
    </row>
    <row r="30" spans="1:4" x14ac:dyDescent="0.25">
      <c r="A30" s="15" t="s">
        <v>58</v>
      </c>
      <c r="B30" s="16">
        <f>SUM(B24:B29)</f>
        <v>1829853.92</v>
      </c>
      <c r="C30" s="16">
        <f>SUM(C24:C29)</f>
        <v>3406800</v>
      </c>
      <c r="D30" s="22">
        <f t="shared" si="0"/>
        <v>0.53711809322531401</v>
      </c>
    </row>
    <row r="31" spans="1:4" x14ac:dyDescent="0.25">
      <c r="A31" s="15" t="s">
        <v>59</v>
      </c>
      <c r="B31" s="16">
        <v>9676</v>
      </c>
      <c r="C31" s="16">
        <v>15000</v>
      </c>
      <c r="D31" s="22">
        <f t="shared" si="0"/>
        <v>0.64506666666666668</v>
      </c>
    </row>
    <row r="32" spans="1:4" x14ac:dyDescent="0.25">
      <c r="A32" s="15" t="s">
        <v>126</v>
      </c>
      <c r="B32" s="16">
        <v>140</v>
      </c>
      <c r="C32" s="16">
        <v>200</v>
      </c>
      <c r="D32" s="22">
        <f t="shared" si="0"/>
        <v>0.7</v>
      </c>
    </row>
    <row r="33" spans="1:4" x14ac:dyDescent="0.25">
      <c r="A33" s="15" t="s">
        <v>60</v>
      </c>
      <c r="B33" s="16">
        <v>0</v>
      </c>
      <c r="C33" s="16">
        <v>465000</v>
      </c>
      <c r="D33" s="22">
        <f t="shared" si="0"/>
        <v>0</v>
      </c>
    </row>
    <row r="34" spans="1:4" x14ac:dyDescent="0.25">
      <c r="A34" s="15" t="s">
        <v>61</v>
      </c>
      <c r="B34" s="16">
        <v>15957</v>
      </c>
      <c r="C34" s="16">
        <v>16500</v>
      </c>
      <c r="D34" s="22">
        <f t="shared" si="0"/>
        <v>0.96709090909090911</v>
      </c>
    </row>
    <row r="35" spans="1:4" x14ac:dyDescent="0.25">
      <c r="A35" s="15" t="s">
        <v>62</v>
      </c>
      <c r="B35" s="16">
        <v>90370</v>
      </c>
      <c r="C35" s="16">
        <v>232300</v>
      </c>
      <c r="D35" s="22">
        <f t="shared" si="0"/>
        <v>0.38902281532501076</v>
      </c>
    </row>
    <row r="36" spans="1:4" x14ac:dyDescent="0.25">
      <c r="A36" s="8" t="s">
        <v>67</v>
      </c>
      <c r="B36" s="9">
        <f>89170.4+22484.57+8106.06</f>
        <v>119761.03</v>
      </c>
      <c r="C36" s="9">
        <f>134000+30000+12000</f>
        <v>176000</v>
      </c>
      <c r="D36" s="21">
        <f t="shared" si="0"/>
        <v>0.68046039772727274</v>
      </c>
    </row>
    <row r="37" spans="1:4" x14ac:dyDescent="0.25">
      <c r="A37" s="8" t="s">
        <v>127</v>
      </c>
      <c r="B37" s="9">
        <f>1874.96+4257.6</f>
        <v>6132.56</v>
      </c>
      <c r="C37" s="9">
        <v>17000</v>
      </c>
      <c r="D37" s="21">
        <f t="shared" si="0"/>
        <v>0.36073882352941178</v>
      </c>
    </row>
    <row r="38" spans="1:4" x14ac:dyDescent="0.25">
      <c r="A38" s="8" t="s">
        <v>52</v>
      </c>
      <c r="B38" s="9">
        <v>11347</v>
      </c>
      <c r="C38" s="9">
        <v>15000</v>
      </c>
      <c r="D38" s="21">
        <f t="shared" si="0"/>
        <v>0.75646666666666662</v>
      </c>
    </row>
    <row r="39" spans="1:4" x14ac:dyDescent="0.25">
      <c r="A39" s="8" t="s">
        <v>63</v>
      </c>
      <c r="B39" s="9">
        <v>2497</v>
      </c>
      <c r="C39" s="9">
        <v>3000</v>
      </c>
      <c r="D39" s="21">
        <f t="shared" si="0"/>
        <v>0.83233333333333337</v>
      </c>
    </row>
    <row r="40" spans="1:4" x14ac:dyDescent="0.25">
      <c r="A40" s="8" t="s">
        <v>64</v>
      </c>
      <c r="B40" s="9">
        <f>2768+4315.74</f>
        <v>7083.74</v>
      </c>
      <c r="C40" s="9">
        <f>4500+4400</f>
        <v>8900</v>
      </c>
      <c r="D40" s="21">
        <f t="shared" si="0"/>
        <v>0.79592584269662914</v>
      </c>
    </row>
    <row r="41" spans="1:4" x14ac:dyDescent="0.25">
      <c r="A41" s="8" t="s">
        <v>56</v>
      </c>
      <c r="B41" s="9">
        <v>23350</v>
      </c>
      <c r="C41" s="9">
        <v>111000</v>
      </c>
      <c r="D41" s="21">
        <f t="shared" si="0"/>
        <v>0.21036036036036035</v>
      </c>
    </row>
    <row r="42" spans="1:4" x14ac:dyDescent="0.25">
      <c r="A42" s="8" t="s">
        <v>65</v>
      </c>
      <c r="B42" s="9">
        <v>277090</v>
      </c>
      <c r="C42" s="9">
        <v>1695000</v>
      </c>
      <c r="D42" s="21">
        <f t="shared" si="0"/>
        <v>0.16347492625368731</v>
      </c>
    </row>
    <row r="43" spans="1:4" x14ac:dyDescent="0.25">
      <c r="A43" s="15" t="s">
        <v>66</v>
      </c>
      <c r="B43" s="16">
        <f>SUM(B36:B42)</f>
        <v>447261.32999999996</v>
      </c>
      <c r="C43" s="16">
        <f>SUM(C36:C42)</f>
        <v>2025900</v>
      </c>
      <c r="D43" s="22">
        <f t="shared" si="0"/>
        <v>0.22077167184954832</v>
      </c>
    </row>
    <row r="44" spans="1:4" x14ac:dyDescent="0.25">
      <c r="A44" s="15" t="s">
        <v>68</v>
      </c>
      <c r="B44" s="16">
        <f>12000+7500</f>
        <v>19500</v>
      </c>
      <c r="C44" s="16">
        <f>468050+7500</f>
        <v>475550</v>
      </c>
      <c r="D44" s="22">
        <f t="shared" si="0"/>
        <v>4.1005151929344966E-2</v>
      </c>
    </row>
    <row r="45" spans="1:4" x14ac:dyDescent="0.25">
      <c r="A45" s="15" t="s">
        <v>69</v>
      </c>
      <c r="B45" s="16">
        <v>0</v>
      </c>
      <c r="C45" s="16">
        <v>15000</v>
      </c>
      <c r="D45" s="22">
        <f t="shared" si="0"/>
        <v>0</v>
      </c>
    </row>
    <row r="46" spans="1:4" x14ac:dyDescent="0.25">
      <c r="A46" s="8" t="s">
        <v>128</v>
      </c>
      <c r="B46" s="9">
        <f>935+751</f>
        <v>1686</v>
      </c>
      <c r="C46" s="9">
        <v>2000</v>
      </c>
      <c r="D46" s="21">
        <f t="shared" si="0"/>
        <v>0.84299999999999997</v>
      </c>
    </row>
    <row r="47" spans="1:4" x14ac:dyDescent="0.25">
      <c r="A47" s="8" t="s">
        <v>73</v>
      </c>
      <c r="B47" s="9">
        <v>29506</v>
      </c>
      <c r="C47" s="9">
        <v>76000</v>
      </c>
      <c r="D47" s="21">
        <f t="shared" si="0"/>
        <v>0.38823684210526316</v>
      </c>
    </row>
    <row r="48" spans="1:4" x14ac:dyDescent="0.25">
      <c r="A48" s="8" t="s">
        <v>52</v>
      </c>
      <c r="B48" s="9">
        <v>26402</v>
      </c>
      <c r="C48" s="9">
        <v>30000</v>
      </c>
      <c r="D48" s="21">
        <f t="shared" si="0"/>
        <v>0.88006666666666666</v>
      </c>
    </row>
    <row r="49" spans="1:4" x14ac:dyDescent="0.25">
      <c r="A49" s="8" t="s">
        <v>63</v>
      </c>
      <c r="B49" s="9">
        <v>1941</v>
      </c>
      <c r="C49" s="9">
        <v>2000</v>
      </c>
      <c r="D49" s="21">
        <f t="shared" si="0"/>
        <v>0.97050000000000003</v>
      </c>
    </row>
    <row r="50" spans="1:4" x14ac:dyDescent="0.25">
      <c r="A50" s="8" t="s">
        <v>70</v>
      </c>
      <c r="B50" s="9">
        <v>237.16</v>
      </c>
      <c r="C50" s="9">
        <v>19000</v>
      </c>
      <c r="D50" s="21">
        <f t="shared" si="0"/>
        <v>1.2482105263157895E-2</v>
      </c>
    </row>
    <row r="51" spans="1:4" x14ac:dyDescent="0.25">
      <c r="A51" s="8" t="s">
        <v>71</v>
      </c>
      <c r="B51" s="9">
        <v>5534</v>
      </c>
      <c r="C51" s="9">
        <v>10000</v>
      </c>
      <c r="D51" s="21">
        <f t="shared" si="0"/>
        <v>0.5534</v>
      </c>
    </row>
    <row r="52" spans="1:4" x14ac:dyDescent="0.25">
      <c r="A52" s="15" t="s">
        <v>72</v>
      </c>
      <c r="B52" s="16">
        <f>SUM(B46:B51)</f>
        <v>65306.16</v>
      </c>
      <c r="C52" s="16">
        <f>SUM(C46:C51)</f>
        <v>139000</v>
      </c>
      <c r="D52" s="22">
        <f t="shared" si="0"/>
        <v>0.46982848920863313</v>
      </c>
    </row>
    <row r="53" spans="1:4" x14ac:dyDescent="0.25">
      <c r="A53" s="8" t="s">
        <v>67</v>
      </c>
      <c r="B53" s="9">
        <v>0</v>
      </c>
      <c r="C53" s="9">
        <v>1500</v>
      </c>
      <c r="D53" s="21">
        <f t="shared" si="0"/>
        <v>0</v>
      </c>
    </row>
    <row r="54" spans="1:4" x14ac:dyDescent="0.25">
      <c r="A54" s="8" t="s">
        <v>73</v>
      </c>
      <c r="B54" s="9">
        <v>111464</v>
      </c>
      <c r="C54" s="9">
        <v>230000</v>
      </c>
      <c r="D54" s="21">
        <f t="shared" si="0"/>
        <v>0.48462608695652176</v>
      </c>
    </row>
    <row r="55" spans="1:4" x14ac:dyDescent="0.25">
      <c r="A55" s="8" t="s">
        <v>63</v>
      </c>
      <c r="B55" s="9">
        <v>699</v>
      </c>
      <c r="C55" s="9">
        <v>699</v>
      </c>
      <c r="D55" s="21">
        <f t="shared" si="0"/>
        <v>1</v>
      </c>
    </row>
    <row r="56" spans="1:4" x14ac:dyDescent="0.25">
      <c r="A56" s="8" t="s">
        <v>49</v>
      </c>
      <c r="B56" s="9">
        <v>0</v>
      </c>
      <c r="C56" s="9">
        <v>70000</v>
      </c>
      <c r="D56" s="21">
        <f t="shared" si="0"/>
        <v>0</v>
      </c>
    </row>
    <row r="57" spans="1:4" x14ac:dyDescent="0.25">
      <c r="A57" s="8" t="s">
        <v>56</v>
      </c>
      <c r="B57" s="9">
        <v>149798</v>
      </c>
      <c r="C57" s="9">
        <v>150000</v>
      </c>
      <c r="D57" s="21">
        <f t="shared" si="0"/>
        <v>0.99865333333333328</v>
      </c>
    </row>
    <row r="58" spans="1:4" x14ac:dyDescent="0.25">
      <c r="A58" s="8" t="s">
        <v>129</v>
      </c>
      <c r="B58" s="9">
        <v>792846.03</v>
      </c>
      <c r="C58" s="9">
        <v>792847</v>
      </c>
      <c r="D58" s="21">
        <f t="shared" si="0"/>
        <v>0.9999987765609254</v>
      </c>
    </row>
    <row r="59" spans="1:4" x14ac:dyDescent="0.25">
      <c r="A59" s="15" t="s">
        <v>74</v>
      </c>
      <c r="B59" s="16">
        <f>SUM(B53:B58)</f>
        <v>1054807.03</v>
      </c>
      <c r="C59" s="16">
        <f>SUM(C53:C58)</f>
        <v>1245046</v>
      </c>
      <c r="D59" s="22">
        <f t="shared" si="0"/>
        <v>0.847203259959873</v>
      </c>
    </row>
    <row r="60" spans="1:4" x14ac:dyDescent="0.25">
      <c r="A60" s="15" t="s">
        <v>75</v>
      </c>
      <c r="B60" s="16">
        <v>101599</v>
      </c>
      <c r="C60" s="16">
        <v>116000</v>
      </c>
      <c r="D60" s="22">
        <f t="shared" si="0"/>
        <v>0.87585344827586209</v>
      </c>
    </row>
    <row r="61" spans="1:4" x14ac:dyDescent="0.25">
      <c r="A61" s="15" t="s">
        <v>130</v>
      </c>
      <c r="B61" s="16">
        <v>0</v>
      </c>
      <c r="C61" s="16">
        <v>210000</v>
      </c>
      <c r="D61" s="22">
        <f t="shared" ref="D61" si="2">B61/C61</f>
        <v>0</v>
      </c>
    </row>
    <row r="62" spans="1:4" x14ac:dyDescent="0.25">
      <c r="A62" s="8" t="s">
        <v>52</v>
      </c>
      <c r="B62" s="9">
        <v>18689</v>
      </c>
      <c r="C62" s="9">
        <v>13000</v>
      </c>
      <c r="D62" s="21">
        <f t="shared" si="0"/>
        <v>1.4376153846153845</v>
      </c>
    </row>
    <row r="63" spans="1:4" x14ac:dyDescent="0.25">
      <c r="A63" s="8" t="s">
        <v>73</v>
      </c>
      <c r="B63" s="9">
        <v>22735</v>
      </c>
      <c r="C63" s="9">
        <v>50000</v>
      </c>
      <c r="D63" s="21">
        <f t="shared" si="0"/>
        <v>0.45469999999999999</v>
      </c>
    </row>
    <row r="64" spans="1:4" x14ac:dyDescent="0.25">
      <c r="A64" s="8" t="s">
        <v>63</v>
      </c>
      <c r="B64" s="9">
        <v>1679</v>
      </c>
      <c r="C64" s="9">
        <v>1700</v>
      </c>
      <c r="D64" s="21">
        <f t="shared" si="0"/>
        <v>0.98764705882352943</v>
      </c>
    </row>
    <row r="65" spans="1:4" x14ac:dyDescent="0.25">
      <c r="A65" s="8" t="s">
        <v>49</v>
      </c>
      <c r="B65" s="9">
        <v>14249.29</v>
      </c>
      <c r="C65" s="9">
        <v>268500</v>
      </c>
      <c r="D65" s="21">
        <f t="shared" si="0"/>
        <v>5.3069981378026071E-2</v>
      </c>
    </row>
    <row r="66" spans="1:4" x14ac:dyDescent="0.25">
      <c r="A66" s="8" t="s">
        <v>56</v>
      </c>
      <c r="B66" s="9">
        <v>0</v>
      </c>
      <c r="C66" s="9">
        <v>5000</v>
      </c>
      <c r="D66" s="21">
        <f t="shared" si="0"/>
        <v>0</v>
      </c>
    </row>
    <row r="67" spans="1:4" x14ac:dyDescent="0.25">
      <c r="A67" s="15" t="s">
        <v>78</v>
      </c>
      <c r="B67" s="16">
        <f>SUM(B62:B66)</f>
        <v>57352.29</v>
      </c>
      <c r="C67" s="16">
        <f>SUM(C62:C66)</f>
        <v>338200</v>
      </c>
      <c r="D67" s="22">
        <f t="shared" si="0"/>
        <v>0.16958098758131285</v>
      </c>
    </row>
    <row r="68" spans="1:4" x14ac:dyDescent="0.25">
      <c r="A68" s="15" t="s">
        <v>80</v>
      </c>
      <c r="B68" s="16">
        <v>141073.5</v>
      </c>
      <c r="C68" s="16">
        <v>271264.25</v>
      </c>
      <c r="D68" s="22">
        <f t="shared" si="0"/>
        <v>0.52005931485627022</v>
      </c>
    </row>
    <row r="69" spans="1:4" x14ac:dyDescent="0.25">
      <c r="A69" s="23" t="s">
        <v>131</v>
      </c>
      <c r="B69" s="24">
        <v>7796</v>
      </c>
      <c r="C69" s="24">
        <v>12000</v>
      </c>
      <c r="D69" s="25">
        <f t="shared" si="0"/>
        <v>0.64966666666666661</v>
      </c>
    </row>
    <row r="70" spans="1:4" x14ac:dyDescent="0.25">
      <c r="A70" s="8" t="s">
        <v>81</v>
      </c>
      <c r="B70" s="9">
        <v>0</v>
      </c>
      <c r="C70" s="9">
        <v>25000</v>
      </c>
      <c r="D70" s="21">
        <f t="shared" si="0"/>
        <v>0</v>
      </c>
    </row>
    <row r="71" spans="1:4" x14ac:dyDescent="0.25">
      <c r="A71" s="8" t="s">
        <v>82</v>
      </c>
      <c r="B71" s="9">
        <f>13655+559</f>
        <v>14214</v>
      </c>
      <c r="C71" s="9">
        <f>18000+1000</f>
        <v>19000</v>
      </c>
      <c r="D71" s="21">
        <f t="shared" si="0"/>
        <v>0.74810526315789472</v>
      </c>
    </row>
    <row r="72" spans="1:4" x14ac:dyDescent="0.25">
      <c r="A72" s="8" t="s">
        <v>84</v>
      </c>
      <c r="B72" s="9">
        <v>401530</v>
      </c>
      <c r="C72" s="9">
        <v>1439960</v>
      </c>
      <c r="D72" s="21">
        <f t="shared" si="0"/>
        <v>0.27884802355620991</v>
      </c>
    </row>
    <row r="73" spans="1:4" x14ac:dyDescent="0.25">
      <c r="A73" s="15" t="s">
        <v>79</v>
      </c>
      <c r="B73" s="16">
        <f>SUM(B70:B72)</f>
        <v>415744</v>
      </c>
      <c r="C73" s="16">
        <f>SUM(C70:C72)</f>
        <v>1483960</v>
      </c>
      <c r="D73" s="22">
        <f t="shared" si="0"/>
        <v>0.28015849483813582</v>
      </c>
    </row>
    <row r="74" spans="1:4" x14ac:dyDescent="0.25">
      <c r="A74" s="15" t="s">
        <v>132</v>
      </c>
      <c r="B74" s="16">
        <v>353751</v>
      </c>
      <c r="C74" s="16">
        <v>503000</v>
      </c>
      <c r="D74" s="22">
        <f t="shared" si="0"/>
        <v>0.7032823061630219</v>
      </c>
    </row>
    <row r="75" spans="1:4" x14ac:dyDescent="0.25">
      <c r="A75" s="8" t="s">
        <v>67</v>
      </c>
      <c r="B75" s="9">
        <f>14510.6+1854.12+669.94</f>
        <v>17034.66</v>
      </c>
      <c r="C75" s="9">
        <f>25000+13000+5000</f>
        <v>43000</v>
      </c>
      <c r="D75" s="21">
        <f t="shared" si="0"/>
        <v>0.39615488372093022</v>
      </c>
    </row>
    <row r="76" spans="1:4" x14ac:dyDescent="0.25">
      <c r="A76" s="8" t="s">
        <v>82</v>
      </c>
      <c r="B76" s="9">
        <f>10137+6112</f>
        <v>16249</v>
      </c>
      <c r="C76" s="9">
        <v>29000</v>
      </c>
      <c r="D76" s="21">
        <f t="shared" ref="D76:D129" si="3">B76/C76</f>
        <v>0.56031034482758624</v>
      </c>
    </row>
    <row r="77" spans="1:4" x14ac:dyDescent="0.25">
      <c r="A77" s="8" t="s">
        <v>85</v>
      </c>
      <c r="B77" s="9">
        <v>15263</v>
      </c>
      <c r="C77" s="9">
        <v>20000</v>
      </c>
      <c r="D77" s="21">
        <f t="shared" si="3"/>
        <v>0.76315</v>
      </c>
    </row>
    <row r="78" spans="1:4" x14ac:dyDescent="0.25">
      <c r="A78" s="8" t="s">
        <v>63</v>
      </c>
      <c r="B78" s="9">
        <v>6876</v>
      </c>
      <c r="C78" s="9">
        <v>7000</v>
      </c>
      <c r="D78" s="21">
        <f t="shared" si="3"/>
        <v>0.98228571428571432</v>
      </c>
    </row>
    <row r="79" spans="1:4" x14ac:dyDescent="0.25">
      <c r="A79" s="8" t="s">
        <v>49</v>
      </c>
      <c r="B79" s="9">
        <v>3100</v>
      </c>
      <c r="C79" s="9">
        <v>28000</v>
      </c>
      <c r="D79" s="21">
        <f t="shared" si="3"/>
        <v>0.11071428571428571</v>
      </c>
    </row>
    <row r="80" spans="1:4" x14ac:dyDescent="0.25">
      <c r="A80" s="8" t="s">
        <v>56</v>
      </c>
      <c r="B80" s="9">
        <v>63971</v>
      </c>
      <c r="C80" s="9">
        <v>64000</v>
      </c>
      <c r="D80" s="21">
        <f t="shared" si="3"/>
        <v>0.99954687499999995</v>
      </c>
    </row>
    <row r="81" spans="1:4" x14ac:dyDescent="0.25">
      <c r="A81" s="8" t="s">
        <v>86</v>
      </c>
      <c r="B81" s="9">
        <v>1113778</v>
      </c>
      <c r="C81" s="9">
        <v>1325035</v>
      </c>
      <c r="D81" s="21">
        <f t="shared" si="3"/>
        <v>0.84056496620843979</v>
      </c>
    </row>
    <row r="82" spans="1:4" x14ac:dyDescent="0.25">
      <c r="A82" s="15" t="s">
        <v>87</v>
      </c>
      <c r="B82" s="16">
        <f>SUM(B75:B81)</f>
        <v>1236271.6599999999</v>
      </c>
      <c r="C82" s="16">
        <f>SUM(C75:C81)</f>
        <v>1516035</v>
      </c>
      <c r="D82" s="22">
        <f t="shared" si="3"/>
        <v>0.81546379865900187</v>
      </c>
    </row>
    <row r="83" spans="1:4" x14ac:dyDescent="0.25">
      <c r="A83" s="15" t="s">
        <v>88</v>
      </c>
      <c r="B83" s="16">
        <v>0</v>
      </c>
      <c r="C83" s="16">
        <v>5000</v>
      </c>
      <c r="D83" s="22">
        <f t="shared" si="3"/>
        <v>0</v>
      </c>
    </row>
    <row r="84" spans="1:4" x14ac:dyDescent="0.25">
      <c r="A84" s="8" t="s">
        <v>67</v>
      </c>
      <c r="B84" s="9">
        <v>0</v>
      </c>
      <c r="C84" s="9">
        <v>19000</v>
      </c>
      <c r="D84" s="21">
        <f t="shared" si="3"/>
        <v>0</v>
      </c>
    </row>
    <row r="85" spans="1:4" x14ac:dyDescent="0.25">
      <c r="A85" s="8" t="s">
        <v>82</v>
      </c>
      <c r="B85" s="9">
        <f>15487.88+2452.08</f>
        <v>17939.96</v>
      </c>
      <c r="C85" s="9">
        <f>105000+38500</f>
        <v>143500</v>
      </c>
      <c r="D85" s="21">
        <f t="shared" si="3"/>
        <v>0.12501714285714285</v>
      </c>
    </row>
    <row r="86" spans="1:4" x14ac:dyDescent="0.25">
      <c r="A86" s="8" t="s">
        <v>52</v>
      </c>
      <c r="B86" s="9">
        <v>1474</v>
      </c>
      <c r="C86" s="9">
        <v>2000</v>
      </c>
      <c r="D86" s="21">
        <f t="shared" si="3"/>
        <v>0.73699999999999999</v>
      </c>
    </row>
    <row r="87" spans="1:4" x14ac:dyDescent="0.25">
      <c r="A87" s="8" t="s">
        <v>73</v>
      </c>
      <c r="B87" s="9">
        <v>20953</v>
      </c>
      <c r="C87" s="9">
        <v>28000</v>
      </c>
      <c r="D87" s="21">
        <f t="shared" si="3"/>
        <v>0.74832142857142858</v>
      </c>
    </row>
    <row r="88" spans="1:4" x14ac:dyDescent="0.25">
      <c r="A88" s="8" t="s">
        <v>89</v>
      </c>
      <c r="B88" s="9">
        <v>4814.92</v>
      </c>
      <c r="C88" s="9">
        <v>12000</v>
      </c>
      <c r="D88" s="21">
        <f t="shared" si="3"/>
        <v>0.40124333333333334</v>
      </c>
    </row>
    <row r="89" spans="1:4" x14ac:dyDescent="0.25">
      <c r="A89" s="8" t="s">
        <v>90</v>
      </c>
      <c r="B89" s="9">
        <v>22395</v>
      </c>
      <c r="C89" s="9">
        <v>45000</v>
      </c>
      <c r="D89" s="21">
        <f t="shared" si="3"/>
        <v>0.49766666666666665</v>
      </c>
    </row>
    <row r="90" spans="1:4" x14ac:dyDescent="0.25">
      <c r="A90" s="8" t="s">
        <v>71</v>
      </c>
      <c r="B90" s="9">
        <v>8567.59</v>
      </c>
      <c r="C90" s="9">
        <v>10000</v>
      </c>
      <c r="D90" s="21">
        <f t="shared" si="3"/>
        <v>0.85675900000000005</v>
      </c>
    </row>
    <row r="91" spans="1:4" x14ac:dyDescent="0.25">
      <c r="A91" s="8" t="s">
        <v>63</v>
      </c>
      <c r="B91" s="9">
        <v>11356</v>
      </c>
      <c r="C91" s="9">
        <v>14000</v>
      </c>
      <c r="D91" s="21">
        <f t="shared" si="3"/>
        <v>0.81114285714285717</v>
      </c>
    </row>
    <row r="92" spans="1:4" x14ac:dyDescent="0.25">
      <c r="A92" s="8" t="s">
        <v>114</v>
      </c>
      <c r="B92" s="9">
        <v>59171</v>
      </c>
      <c r="C92" s="9">
        <v>66000</v>
      </c>
      <c r="D92" s="21">
        <f t="shared" si="3"/>
        <v>0.89653030303030301</v>
      </c>
    </row>
    <row r="93" spans="1:4" x14ac:dyDescent="0.25">
      <c r="A93" s="8" t="s">
        <v>64</v>
      </c>
      <c r="B93" s="9">
        <v>8810.74</v>
      </c>
      <c r="C93" s="9">
        <v>38000</v>
      </c>
      <c r="D93" s="21">
        <f t="shared" si="3"/>
        <v>0.23186157894736842</v>
      </c>
    </row>
    <row r="94" spans="1:4" x14ac:dyDescent="0.25">
      <c r="A94" s="8" t="s">
        <v>92</v>
      </c>
      <c r="B94" s="9">
        <v>19291</v>
      </c>
      <c r="C94" s="9">
        <v>24000</v>
      </c>
      <c r="D94" s="21">
        <f t="shared" si="3"/>
        <v>0.80379166666666668</v>
      </c>
    </row>
    <row r="95" spans="1:4" x14ac:dyDescent="0.25">
      <c r="A95" s="8" t="s">
        <v>56</v>
      </c>
      <c r="B95" s="9">
        <v>1049.07</v>
      </c>
      <c r="C95" s="9">
        <v>1100</v>
      </c>
      <c r="D95" s="21">
        <f t="shared" si="3"/>
        <v>0.95369999999999999</v>
      </c>
    </row>
    <row r="96" spans="1:4" x14ac:dyDescent="0.25">
      <c r="A96" s="8" t="s">
        <v>133</v>
      </c>
      <c r="B96" s="9">
        <v>2200</v>
      </c>
      <c r="C96" s="9">
        <v>15199</v>
      </c>
      <c r="D96" s="21">
        <f t="shared" si="3"/>
        <v>0.14474636489242712</v>
      </c>
    </row>
    <row r="97" spans="1:4" x14ac:dyDescent="0.25">
      <c r="A97" s="8" t="s">
        <v>116</v>
      </c>
      <c r="B97" s="9">
        <v>10500</v>
      </c>
      <c r="C97" s="9">
        <v>13000</v>
      </c>
      <c r="D97" s="21">
        <f t="shared" si="3"/>
        <v>0.80769230769230771</v>
      </c>
    </row>
    <row r="98" spans="1:4" x14ac:dyDescent="0.25">
      <c r="A98" s="8" t="s">
        <v>91</v>
      </c>
      <c r="B98" s="9">
        <v>0</v>
      </c>
      <c r="C98" s="9">
        <v>232000</v>
      </c>
      <c r="D98" s="21">
        <f t="shared" si="3"/>
        <v>0</v>
      </c>
    </row>
    <row r="99" spans="1:4" x14ac:dyDescent="0.25">
      <c r="A99" s="15" t="s">
        <v>93</v>
      </c>
      <c r="B99" s="16">
        <f>SUM(B84:B98)</f>
        <v>188522.28</v>
      </c>
      <c r="C99" s="16">
        <f>SUM(C84:C98)</f>
        <v>662799</v>
      </c>
      <c r="D99" s="22">
        <f t="shared" si="3"/>
        <v>0.28443356130591629</v>
      </c>
    </row>
    <row r="100" spans="1:4" x14ac:dyDescent="0.25">
      <c r="A100" s="15" t="s">
        <v>94</v>
      </c>
      <c r="B100" s="16">
        <v>1139416.1399999999</v>
      </c>
      <c r="C100" s="16">
        <v>1749500</v>
      </c>
      <c r="D100" s="22">
        <f t="shared" si="3"/>
        <v>0.65128101743355238</v>
      </c>
    </row>
    <row r="101" spans="1:4" x14ac:dyDescent="0.25">
      <c r="A101" s="15" t="s">
        <v>95</v>
      </c>
      <c r="B101" s="16">
        <v>17090</v>
      </c>
      <c r="C101" s="16">
        <v>17090</v>
      </c>
      <c r="D101" s="22">
        <f t="shared" si="3"/>
        <v>1</v>
      </c>
    </row>
    <row r="102" spans="1:4" x14ac:dyDescent="0.25">
      <c r="A102" s="8" t="s">
        <v>67</v>
      </c>
      <c r="B102" s="9">
        <f>985846.86+21064.01+242007.42+87311+4991+6579</f>
        <v>1347799.29</v>
      </c>
      <c r="C102" s="9">
        <f>1051400+60000+273000+98000+20000+6600</f>
        <v>1509000</v>
      </c>
      <c r="D102" s="21">
        <f t="shared" si="3"/>
        <v>0.8931738170974155</v>
      </c>
    </row>
    <row r="103" spans="1:4" x14ac:dyDescent="0.25">
      <c r="A103" s="8" t="s">
        <v>96</v>
      </c>
      <c r="B103" s="9">
        <f>9968+35533+20781.15</f>
        <v>66282.149999999994</v>
      </c>
      <c r="C103" s="9">
        <f>10000+36954+45000</f>
        <v>91954</v>
      </c>
      <c r="D103" s="21">
        <f t="shared" si="3"/>
        <v>0.72081856145464029</v>
      </c>
    </row>
    <row r="104" spans="1:4" x14ac:dyDescent="0.25">
      <c r="A104" s="8" t="s">
        <v>52</v>
      </c>
      <c r="B104" s="9">
        <v>3116</v>
      </c>
      <c r="C104" s="9">
        <v>4000</v>
      </c>
      <c r="D104" s="21">
        <f t="shared" si="3"/>
        <v>0.77900000000000003</v>
      </c>
    </row>
    <row r="105" spans="1:4" x14ac:dyDescent="0.25">
      <c r="A105" s="8" t="s">
        <v>73</v>
      </c>
      <c r="B105" s="9">
        <v>39239</v>
      </c>
      <c r="C105" s="9">
        <v>90000</v>
      </c>
      <c r="D105" s="21">
        <f t="shared" si="3"/>
        <v>0.43598888888888887</v>
      </c>
    </row>
    <row r="106" spans="1:4" x14ac:dyDescent="0.25">
      <c r="A106" s="8" t="s">
        <v>85</v>
      </c>
      <c r="B106" s="9">
        <v>17947.599999999999</v>
      </c>
      <c r="C106" s="9">
        <v>40000</v>
      </c>
      <c r="D106" s="21">
        <f t="shared" si="3"/>
        <v>0.44868999999999998</v>
      </c>
    </row>
    <row r="107" spans="1:4" x14ac:dyDescent="0.25">
      <c r="A107" s="8" t="s">
        <v>71</v>
      </c>
      <c r="B107" s="9">
        <v>28660.27</v>
      </c>
      <c r="C107" s="9">
        <v>45000</v>
      </c>
      <c r="D107" s="21">
        <f t="shared" si="3"/>
        <v>0.6368948888888889</v>
      </c>
    </row>
    <row r="108" spans="1:4" x14ac:dyDescent="0.25">
      <c r="A108" s="8" t="s">
        <v>97</v>
      </c>
      <c r="B108" s="9">
        <v>33901</v>
      </c>
      <c r="C108" s="9">
        <v>38000</v>
      </c>
      <c r="D108" s="21">
        <f t="shared" si="3"/>
        <v>0.89213157894736839</v>
      </c>
    </row>
    <row r="109" spans="1:4" x14ac:dyDescent="0.25">
      <c r="A109" s="8" t="s">
        <v>98</v>
      </c>
      <c r="B109" s="9">
        <v>45980</v>
      </c>
      <c r="C109" s="9">
        <v>69500</v>
      </c>
      <c r="D109" s="21">
        <f t="shared" si="3"/>
        <v>0.66158273381294963</v>
      </c>
    </row>
    <row r="110" spans="1:4" x14ac:dyDescent="0.25">
      <c r="A110" s="8" t="s">
        <v>99</v>
      </c>
      <c r="B110" s="9">
        <v>27944</v>
      </c>
      <c r="C110" s="9">
        <v>45000</v>
      </c>
      <c r="D110" s="21">
        <f t="shared" si="3"/>
        <v>0.62097777777777774</v>
      </c>
    </row>
    <row r="111" spans="1:4" x14ac:dyDescent="0.25">
      <c r="A111" s="8" t="s">
        <v>112</v>
      </c>
      <c r="B111" s="9">
        <v>143084.96</v>
      </c>
      <c r="C111" s="9">
        <v>169400</v>
      </c>
      <c r="D111" s="21">
        <f t="shared" si="3"/>
        <v>0.84465737898465165</v>
      </c>
    </row>
    <row r="112" spans="1:4" x14ac:dyDescent="0.25">
      <c r="A112" s="8" t="s">
        <v>100</v>
      </c>
      <c r="B112" s="9">
        <f>13992+28095.3+35000</f>
        <v>77087.3</v>
      </c>
      <c r="C112" s="9">
        <f>20000+82400</f>
        <v>102400</v>
      </c>
      <c r="D112" s="21">
        <f t="shared" si="3"/>
        <v>0.75280566406250005</v>
      </c>
    </row>
    <row r="113" spans="1:4" x14ac:dyDescent="0.25">
      <c r="A113" s="8" t="s">
        <v>56</v>
      </c>
      <c r="B113" s="9">
        <v>54974</v>
      </c>
      <c r="C113" s="9">
        <v>55000</v>
      </c>
      <c r="D113" s="21">
        <f t="shared" si="3"/>
        <v>0.99952727272727271</v>
      </c>
    </row>
    <row r="114" spans="1:4" x14ac:dyDescent="0.25">
      <c r="A114" s="8" t="s">
        <v>101</v>
      </c>
      <c r="B114" s="9">
        <v>18966.5</v>
      </c>
      <c r="C114" s="9">
        <v>32600</v>
      </c>
      <c r="D114" s="21">
        <f t="shared" si="3"/>
        <v>0.58179447852760735</v>
      </c>
    </row>
    <row r="115" spans="1:4" x14ac:dyDescent="0.25">
      <c r="A115" s="8" t="s">
        <v>102</v>
      </c>
      <c r="B115" s="9">
        <v>8093</v>
      </c>
      <c r="C115" s="9">
        <v>10000</v>
      </c>
      <c r="D115" s="21">
        <f t="shared" si="3"/>
        <v>0.80930000000000002</v>
      </c>
    </row>
    <row r="116" spans="1:4" x14ac:dyDescent="0.25">
      <c r="A116" s="8" t="s">
        <v>103</v>
      </c>
      <c r="B116" s="9">
        <v>3960.1</v>
      </c>
      <c r="C116" s="9">
        <v>12115</v>
      </c>
      <c r="D116" s="21">
        <f t="shared" si="3"/>
        <v>0.32687577383408994</v>
      </c>
    </row>
    <row r="117" spans="1:4" x14ac:dyDescent="0.25">
      <c r="A117" s="8" t="s">
        <v>104</v>
      </c>
      <c r="B117" s="9">
        <f>6200+500</f>
        <v>6700</v>
      </c>
      <c r="C117" s="9">
        <v>6700</v>
      </c>
      <c r="D117" s="21">
        <f t="shared" si="3"/>
        <v>1</v>
      </c>
    </row>
    <row r="118" spans="1:4" x14ac:dyDescent="0.25">
      <c r="A118" s="8" t="s">
        <v>134</v>
      </c>
      <c r="B118" s="9">
        <v>2500</v>
      </c>
      <c r="C118" s="9">
        <v>2500</v>
      </c>
      <c r="D118" s="21">
        <f t="shared" si="3"/>
        <v>1</v>
      </c>
    </row>
    <row r="119" spans="1:4" x14ac:dyDescent="0.25">
      <c r="A119" s="8" t="s">
        <v>105</v>
      </c>
      <c r="B119" s="9">
        <v>2263</v>
      </c>
      <c r="C119" s="9">
        <v>2500</v>
      </c>
      <c r="D119" s="21">
        <f t="shared" si="3"/>
        <v>0.9052</v>
      </c>
    </row>
    <row r="120" spans="1:4" x14ac:dyDescent="0.25">
      <c r="A120" s="8" t="s">
        <v>106</v>
      </c>
      <c r="B120" s="9">
        <v>0</v>
      </c>
      <c r="C120" s="9">
        <v>500</v>
      </c>
      <c r="D120" s="21">
        <f t="shared" si="3"/>
        <v>0</v>
      </c>
    </row>
    <row r="121" spans="1:4" x14ac:dyDescent="0.25">
      <c r="A121" s="8" t="s">
        <v>137</v>
      </c>
      <c r="B121" s="9">
        <v>5000</v>
      </c>
      <c r="C121" s="9">
        <v>5000</v>
      </c>
      <c r="D121" s="21">
        <f t="shared" si="3"/>
        <v>1</v>
      </c>
    </row>
    <row r="122" spans="1:4" x14ac:dyDescent="0.25">
      <c r="A122" s="8" t="s">
        <v>107</v>
      </c>
      <c r="B122" s="9">
        <v>26834.75</v>
      </c>
      <c r="C122" s="9">
        <v>48500</v>
      </c>
      <c r="D122" s="21">
        <f t="shared" ref="D122" si="4">B122/C122</f>
        <v>0.55329381443298964</v>
      </c>
    </row>
    <row r="123" spans="1:4" x14ac:dyDescent="0.25">
      <c r="A123" s="8" t="s">
        <v>138</v>
      </c>
      <c r="B123" s="9">
        <v>101046</v>
      </c>
      <c r="C123" s="9">
        <v>101046</v>
      </c>
      <c r="D123" s="21">
        <f t="shared" si="3"/>
        <v>1</v>
      </c>
    </row>
    <row r="124" spans="1:4" x14ac:dyDescent="0.25">
      <c r="A124" s="15" t="s">
        <v>108</v>
      </c>
      <c r="B124" s="16">
        <f>SUM(B102:B123)</f>
        <v>2061378.9200000002</v>
      </c>
      <c r="C124" s="16">
        <f>SUM(C102:C123)</f>
        <v>2480715</v>
      </c>
      <c r="D124" s="22">
        <f t="shared" si="3"/>
        <v>0.83096160582735223</v>
      </c>
    </row>
    <row r="125" spans="1:4" x14ac:dyDescent="0.25">
      <c r="A125" s="15" t="s">
        <v>109</v>
      </c>
      <c r="B125" s="16">
        <v>11177</v>
      </c>
      <c r="C125" s="16">
        <v>12500</v>
      </c>
      <c r="D125" s="22">
        <f t="shared" si="3"/>
        <v>0.89415999999999995</v>
      </c>
    </row>
    <row r="126" spans="1:4" x14ac:dyDescent="0.25">
      <c r="A126" s="15" t="s">
        <v>110</v>
      </c>
      <c r="B126" s="16">
        <v>476285</v>
      </c>
      <c r="C126" s="16">
        <v>0</v>
      </c>
      <c r="D126" s="22">
        <v>0</v>
      </c>
    </row>
    <row r="127" spans="1:4" x14ac:dyDescent="0.25">
      <c r="A127" s="15" t="s">
        <v>135</v>
      </c>
      <c r="B127" s="16">
        <v>69540</v>
      </c>
      <c r="C127" s="16">
        <v>69540</v>
      </c>
      <c r="D127" s="22">
        <v>0</v>
      </c>
    </row>
    <row r="128" spans="1:4" x14ac:dyDescent="0.25">
      <c r="A128" s="15" t="s">
        <v>111</v>
      </c>
      <c r="B128" s="16">
        <v>0</v>
      </c>
      <c r="C128" s="16">
        <v>2000</v>
      </c>
      <c r="D128" s="22">
        <f t="shared" si="3"/>
        <v>0</v>
      </c>
    </row>
    <row r="129" spans="1:4" x14ac:dyDescent="0.25">
      <c r="A129" s="17" t="s">
        <v>83</v>
      </c>
      <c r="B129" s="16">
        <f>B7+B13+B22+B23+B30+B31+B32+B33+B34+B35+B43+B44+B45+B52+B59+B60+B67+B68+B73+B82+B83+B99+B100+B101+B124+B125+B128+B126+B127+B74+B69+B61</f>
        <v>29792829.740000002</v>
      </c>
      <c r="C129" s="16">
        <f>C7+C13+C22+C23+C30+C31+C32+C33+C34+C35+C43+C44+C45+C52+C59+C60+C67+C68+C73+C82+C83++C127+C74+C69+C61+C99+C100+C101+C124+C125+C128+C126</f>
        <v>50502273</v>
      </c>
      <c r="D129" s="22">
        <f t="shared" si="3"/>
        <v>0.58993047184232683</v>
      </c>
    </row>
  </sheetData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2019-09-06T05:17:32Z</cp:lastPrinted>
  <dcterms:created xsi:type="dcterms:W3CDTF">2018-04-25T05:45:41Z</dcterms:created>
  <dcterms:modified xsi:type="dcterms:W3CDTF">2019-09-10T06:01:27Z</dcterms:modified>
</cp:coreProperties>
</file>